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06_AmR_mt_D048\"/>
    </mc:Choice>
  </mc:AlternateContent>
  <xr:revisionPtr revIDLastSave="0" documentId="13_ncr:1_{AF57EC2C-B9B1-4634-B78D-32128349AD23}" xr6:coauthVersionLast="47" xr6:coauthVersionMax="47" xr10:uidLastSave="{00000000-0000-0000-0000-000000000000}"/>
  <bookViews>
    <workbookView xWindow="28680" yWindow="-120" windowWidth="25440" windowHeight="15390" tabRatio="707" activeTab="2" xr2:uid="{00000000-000D-0000-FFFF-FFFF00000000}"/>
  </bookViews>
  <sheets>
    <sheet name="O2&amp;AmR MiR05-Kit#0915" sheetId="83" r:id="rId1"/>
    <sheet name="O2k&amp;Amp MiR05-Kit#18.02872" sheetId="84" r:id="rId2"/>
    <sheet name="O2k&amp;AmR MiR05-Kit#19.01689" sheetId="85" r:id="rId3"/>
    <sheet name="O2&amp;Amp MiR05-Kit#20J01923" sheetId="86" r:id="rId4"/>
  </sheets>
  <definedNames>
    <definedName name="_xlnm._FilterDatabase" localSheetId="0" hidden="1">#REF!</definedName>
    <definedName name="_xlnm.Print_Area" localSheetId="0">'O2&amp;AmR MiR05-Kit#0915'!$A$1:$K$78</definedName>
    <definedName name="Titrvol20">'O2&amp;Amp MiR05-Kit#20J01923'!$I$22</definedName>
    <definedName name="UnknownS20">'O2&amp;Amp MiR05-Kit#20J01923'!$I$11</definedName>
    <definedName name="UnknownSample">'O2k&amp;Amp MiR05-Kit#18.02872'!$I$11</definedName>
    <definedName name="UnknownSample3">'O2k&amp;AmR MiR05-Kit#19.01689'!$I$11</definedName>
    <definedName name="UnknownSampleCheck">'O2&amp;AmR MiR05-Kit#0915'!$I$11</definedName>
    <definedName name="VolumeCorr">'O2&amp;AmR MiR05-Kit#0915'!$I$22</definedName>
    <definedName name="VolumeCorr2">'O2k&amp;Amp MiR05-Kit#18.02872'!$I$22</definedName>
    <definedName name="VolumeCorr3">'O2k&amp;AmR MiR05-Kit#19.01689'!$I$22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" i="86" l="1"/>
  <c r="AA54" i="86"/>
  <c r="Z54" i="86"/>
  <c r="Y54" i="86"/>
  <c r="Y56" i="86" s="1"/>
  <c r="Y57" i="86" s="1"/>
  <c r="Y58" i="86" s="1"/>
  <c r="X54" i="86"/>
  <c r="W54" i="86"/>
  <c r="V54" i="86"/>
  <c r="U54" i="86"/>
  <c r="U56" i="86" s="1"/>
  <c r="U57" i="86" s="1"/>
  <c r="U58" i="86" s="1"/>
  <c r="AA53" i="86"/>
  <c r="Z53" i="86"/>
  <c r="Y53" i="86"/>
  <c r="X53" i="86"/>
  <c r="W53" i="86"/>
  <c r="V53" i="86"/>
  <c r="U53" i="86"/>
  <c r="V23" i="86"/>
  <c r="W23" i="86" s="1"/>
  <c r="X23" i="86" s="1"/>
  <c r="Y23" i="86" s="1"/>
  <c r="Z23" i="86" s="1"/>
  <c r="AA23" i="86" s="1"/>
  <c r="AE20" i="86"/>
  <c r="AE19" i="86"/>
  <c r="AA17" i="86"/>
  <c r="AA18" i="86" s="1"/>
  <c r="Z17" i="86"/>
  <c r="Z21" i="86" s="1"/>
  <c r="Y17" i="86"/>
  <c r="Y21" i="86" s="1"/>
  <c r="X17" i="86"/>
  <c r="W17" i="86"/>
  <c r="W18" i="86" s="1"/>
  <c r="V17" i="86"/>
  <c r="V18" i="86" s="1"/>
  <c r="V21" i="86" l="1"/>
  <c r="AA21" i="86"/>
  <c r="W21" i="86"/>
  <c r="Y62" i="86"/>
  <c r="Y30" i="86" s="1"/>
  <c r="Y32" i="86" s="1"/>
  <c r="Y29" i="86"/>
  <c r="X56" i="86"/>
  <c r="X57" i="86" s="1"/>
  <c r="X58" i="86" s="1"/>
  <c r="AA22" i="86"/>
  <c r="Z22" i="86"/>
  <c r="Z20" i="86" s="1"/>
  <c r="W56" i="86"/>
  <c r="W57" i="86" s="1"/>
  <c r="W58" i="86" s="1"/>
  <c r="Z18" i="86"/>
  <c r="V22" i="86"/>
  <c r="AA56" i="86"/>
  <c r="AA57" i="86" s="1"/>
  <c r="AA58" i="86" s="1"/>
  <c r="V56" i="86"/>
  <c r="V57" i="86" s="1"/>
  <c r="V58" i="86" s="1"/>
  <c r="Z56" i="86"/>
  <c r="Z57" i="86" s="1"/>
  <c r="Z58" i="86" s="1"/>
  <c r="X22" i="86"/>
  <c r="X19" i="86"/>
  <c r="Y19" i="86"/>
  <c r="X18" i="86"/>
  <c r="Z19" i="86"/>
  <c r="Y18" i="86"/>
  <c r="W19" i="86"/>
  <c r="AA19" i="86"/>
  <c r="Z29" i="86" l="1"/>
  <c r="Z62" i="86"/>
  <c r="Z30" i="86" s="1"/>
  <c r="X29" i="86"/>
  <c r="X62" i="86"/>
  <c r="X30" i="86" s="1"/>
  <c r="X32" i="86" s="1"/>
  <c r="V29" i="86"/>
  <c r="V62" i="86"/>
  <c r="V30" i="86" s="1"/>
  <c r="W62" i="86"/>
  <c r="W30" i="86" s="1"/>
  <c r="W29" i="86"/>
  <c r="AA62" i="86"/>
  <c r="AA30" i="86" s="1"/>
  <c r="AA29" i="86"/>
  <c r="AA20" i="86"/>
  <c r="X20" i="86"/>
  <c r="V20" i="86"/>
  <c r="Y22" i="86"/>
  <c r="Y20" i="86" s="1"/>
  <c r="W22" i="86"/>
  <c r="W20" i="86" s="1"/>
  <c r="V19" i="86"/>
  <c r="V32" i="86" l="1"/>
  <c r="V31" i="86"/>
  <c r="AA32" i="86"/>
  <c r="AA31" i="86"/>
  <c r="Z32" i="86"/>
  <c r="Z31" i="86"/>
  <c r="W32" i="86"/>
  <c r="W31" i="86"/>
  <c r="X31" i="86"/>
  <c r="Y31" i="86"/>
  <c r="AA54" i="84"/>
  <c r="AA56" i="84" s="1"/>
  <c r="AA57" i="84" s="1"/>
  <c r="AA58" i="84" s="1"/>
  <c r="Z54" i="84"/>
  <c r="Y54" i="84"/>
  <c r="X54" i="84"/>
  <c r="W54" i="84"/>
  <c r="W56" i="84" s="1"/>
  <c r="W57" i="84" s="1"/>
  <c r="W58" i="84" s="1"/>
  <c r="V54" i="84"/>
  <c r="U54" i="84"/>
  <c r="AA53" i="84"/>
  <c r="Z53" i="84"/>
  <c r="Y53" i="84"/>
  <c r="X53" i="84"/>
  <c r="W53" i="84"/>
  <c r="V53" i="84"/>
  <c r="U53" i="84"/>
  <c r="V23" i="84"/>
  <c r="W23" i="84" s="1"/>
  <c r="AE20" i="84"/>
  <c r="AE19" i="84"/>
  <c r="AA17" i="84"/>
  <c r="Z17" i="84"/>
  <c r="Y17" i="84"/>
  <c r="X17" i="84"/>
  <c r="W17" i="84"/>
  <c r="V17" i="84"/>
  <c r="V21" i="84" s="1"/>
  <c r="AA54" i="85"/>
  <c r="Z54" i="85"/>
  <c r="Y54" i="85"/>
  <c r="X54" i="85"/>
  <c r="W54" i="85"/>
  <c r="V54" i="85"/>
  <c r="U54" i="85"/>
  <c r="AA53" i="85"/>
  <c r="Z53" i="85"/>
  <c r="Y53" i="85"/>
  <c r="X53" i="85"/>
  <c r="W53" i="85"/>
  <c r="V53" i="85"/>
  <c r="U53" i="85"/>
  <c r="V23" i="85"/>
  <c r="W23" i="85" s="1"/>
  <c r="X23" i="85" s="1"/>
  <c r="AE20" i="85"/>
  <c r="AE19" i="85"/>
  <c r="AA17" i="85"/>
  <c r="AA18" i="85" s="1"/>
  <c r="Z17" i="85"/>
  <c r="Y17" i="85"/>
  <c r="X17" i="85"/>
  <c r="W17" i="85"/>
  <c r="W18" i="85" s="1"/>
  <c r="V17" i="85"/>
  <c r="V21" i="85" s="1"/>
  <c r="W62" i="84" l="1"/>
  <c r="W30" i="84" s="1"/>
  <c r="W29" i="84"/>
  <c r="AA62" i="84"/>
  <c r="AA30" i="84" s="1"/>
  <c r="AA29" i="84"/>
  <c r="U56" i="85"/>
  <c r="U57" i="85" s="1"/>
  <c r="U58" i="85" s="1"/>
  <c r="Y56" i="85"/>
  <c r="Y57" i="85" s="1"/>
  <c r="Y58" i="85" s="1"/>
  <c r="X56" i="84"/>
  <c r="X57" i="84" s="1"/>
  <c r="X58" i="84" s="1"/>
  <c r="X29" i="84" s="1"/>
  <c r="U56" i="84"/>
  <c r="U57" i="84" s="1"/>
  <c r="U58" i="84" s="1"/>
  <c r="Y56" i="84"/>
  <c r="Y57" i="84" s="1"/>
  <c r="Y58" i="84" s="1"/>
  <c r="Y29" i="84" s="1"/>
  <c r="V56" i="84"/>
  <c r="V57" i="84" s="1"/>
  <c r="V58" i="84" s="1"/>
  <c r="V29" i="84" s="1"/>
  <c r="Z56" i="84"/>
  <c r="Z57" i="84" s="1"/>
  <c r="Z58" i="84" s="1"/>
  <c r="Z29" i="84" s="1"/>
  <c r="Z56" i="85"/>
  <c r="Z57" i="85" s="1"/>
  <c r="Z58" i="85" s="1"/>
  <c r="W56" i="85"/>
  <c r="W57" i="85" s="1"/>
  <c r="W58" i="85" s="1"/>
  <c r="W29" i="85" s="1"/>
  <c r="AA56" i="85"/>
  <c r="AA57" i="85" s="1"/>
  <c r="AA58" i="85" s="1"/>
  <c r="X18" i="85"/>
  <c r="X21" i="85"/>
  <c r="W21" i="85"/>
  <c r="W21" i="84"/>
  <c r="W18" i="84"/>
  <c r="X23" i="84"/>
  <c r="Y23" i="84" s="1"/>
  <c r="Z23" i="84" s="1"/>
  <c r="AA23" i="84" s="1"/>
  <c r="AA21" i="84" s="1"/>
  <c r="X18" i="84"/>
  <c r="AA18" i="84"/>
  <c r="Y18" i="84"/>
  <c r="V18" i="84"/>
  <c r="Z18" i="84"/>
  <c r="V56" i="85"/>
  <c r="V57" i="85" s="1"/>
  <c r="V58" i="85" s="1"/>
  <c r="V29" i="85" s="1"/>
  <c r="X56" i="85"/>
  <c r="X57" i="85" s="1"/>
  <c r="X58" i="85" s="1"/>
  <c r="Y23" i="85"/>
  <c r="Z23" i="85" s="1"/>
  <c r="AA23" i="85" s="1"/>
  <c r="AA21" i="85" s="1"/>
  <c r="Y18" i="85"/>
  <c r="V18" i="85"/>
  <c r="Z18" i="85"/>
  <c r="Y62" i="85" l="1"/>
  <c r="Y30" i="85" s="1"/>
  <c r="Y29" i="85"/>
  <c r="Z62" i="85"/>
  <c r="Z30" i="85" s="1"/>
  <c r="Z29" i="85"/>
  <c r="X62" i="85"/>
  <c r="X30" i="85" s="1"/>
  <c r="X29" i="85"/>
  <c r="AA62" i="85"/>
  <c r="AA30" i="85" s="1"/>
  <c r="AA32" i="85" s="1"/>
  <c r="AA29" i="85"/>
  <c r="Z62" i="84"/>
  <c r="Z30" i="84" s="1"/>
  <c r="X62" i="84"/>
  <c r="X30" i="84" s="1"/>
  <c r="V62" i="84"/>
  <c r="V30" i="84" s="1"/>
  <c r="Y62" i="84"/>
  <c r="Y30" i="84" s="1"/>
  <c r="Y31" i="84" s="1"/>
  <c r="V62" i="85"/>
  <c r="V30" i="85" s="1"/>
  <c r="W62" i="85"/>
  <c r="W30" i="85" s="1"/>
  <c r="W22" i="85"/>
  <c r="AA22" i="85"/>
  <c r="X22" i="85"/>
  <c r="Z21" i="85"/>
  <c r="Z22" i="85" s="1"/>
  <c r="Z20" i="85" s="1"/>
  <c r="Y21" i="85"/>
  <c r="Y22" i="85" s="1"/>
  <c r="Y21" i="84"/>
  <c r="Z21" i="84"/>
  <c r="AA19" i="84" s="1"/>
  <c r="X21" i="84"/>
  <c r="AA22" i="84"/>
  <c r="V22" i="84"/>
  <c r="W22" i="84"/>
  <c r="W32" i="84"/>
  <c r="AA32" i="84"/>
  <c r="V22" i="85"/>
  <c r="AA19" i="85"/>
  <c r="X31" i="84" l="1"/>
  <c r="V31" i="84"/>
  <c r="W31" i="84"/>
  <c r="V32" i="84"/>
  <c r="AA31" i="84"/>
  <c r="Z31" i="84"/>
  <c r="Y32" i="84"/>
  <c r="W31" i="85"/>
  <c r="W32" i="85"/>
  <c r="AA31" i="85"/>
  <c r="V32" i="85"/>
  <c r="V31" i="85"/>
  <c r="Y31" i="85"/>
  <c r="Z31" i="85"/>
  <c r="Z32" i="84"/>
  <c r="Z32" i="85"/>
  <c r="Z19" i="85"/>
  <c r="X19" i="85"/>
  <c r="V19" i="85"/>
  <c r="X31" i="85"/>
  <c r="X32" i="85"/>
  <c r="Y32" i="85"/>
  <c r="Y19" i="85"/>
  <c r="W19" i="85"/>
  <c r="V19" i="84"/>
  <c r="Z22" i="84"/>
  <c r="AA20" i="84" s="1"/>
  <c r="Z19" i="84"/>
  <c r="X22" i="84"/>
  <c r="X19" i="84"/>
  <c r="Y22" i="84"/>
  <c r="Y19" i="84"/>
  <c r="X32" i="84"/>
  <c r="W19" i="84"/>
  <c r="Y20" i="85"/>
  <c r="AA20" i="85"/>
  <c r="X20" i="85"/>
  <c r="V20" i="85"/>
  <c r="W20" i="85"/>
  <c r="V20" i="84" l="1"/>
  <c r="Y20" i="84"/>
  <c r="Z20" i="84"/>
  <c r="W20" i="84"/>
  <c r="X20" i="84"/>
  <c r="X54" i="83" l="1"/>
  <c r="AA54" i="83"/>
  <c r="W54" i="83"/>
  <c r="V54" i="83"/>
  <c r="U54" i="83"/>
  <c r="U53" i="83"/>
  <c r="AE20" i="83"/>
  <c r="AE19" i="83"/>
  <c r="V23" i="83"/>
  <c r="W23" i="83" s="1"/>
  <c r="X23" i="83" s="1"/>
  <c r="Y23" i="83" s="1"/>
  <c r="Z23" i="83" s="1"/>
  <c r="AA23" i="83" s="1"/>
  <c r="V17" i="83"/>
  <c r="V21" i="83" s="1"/>
  <c r="W17" i="83"/>
  <c r="W21" i="83" s="1"/>
  <c r="X17" i="83"/>
  <c r="X21" i="83" s="1"/>
  <c r="Y17" i="83"/>
  <c r="Y21" i="83" s="1"/>
  <c r="Z17" i="83"/>
  <c r="Z21" i="83" s="1"/>
  <c r="AA17" i="83"/>
  <c r="AA21" i="83" s="1"/>
  <c r="V53" i="83"/>
  <c r="V56" i="83" s="1"/>
  <c r="V57" i="83" s="1"/>
  <c r="V58" i="83" s="1"/>
  <c r="W53" i="83"/>
  <c r="Z54" i="83"/>
  <c r="Z53" i="83"/>
  <c r="AA53" i="83"/>
  <c r="Y54" i="83"/>
  <c r="X53" i="83"/>
  <c r="Y53" i="83"/>
  <c r="V62" i="83" l="1"/>
  <c r="V30" i="83" s="1"/>
  <c r="V29" i="83"/>
  <c r="W56" i="83"/>
  <c r="W57" i="83" s="1"/>
  <c r="W58" i="83" s="1"/>
  <c r="AA56" i="83"/>
  <c r="AA57" i="83" s="1"/>
  <c r="AA58" i="83" s="1"/>
  <c r="X19" i="83"/>
  <c r="X22" i="83"/>
  <c r="AA22" i="83"/>
  <c r="AA19" i="83"/>
  <c r="W22" i="83"/>
  <c r="W19" i="83"/>
  <c r="Y22" i="83"/>
  <c r="Y19" i="83"/>
  <c r="Z22" i="83"/>
  <c r="Z20" i="83" s="1"/>
  <c r="Z19" i="83"/>
  <c r="V19" i="83"/>
  <c r="V22" i="83"/>
  <c r="V18" i="83"/>
  <c r="Z18" i="83"/>
  <c r="Y56" i="83"/>
  <c r="Y57" i="83" s="1"/>
  <c r="Y58" i="83" s="1"/>
  <c r="Y29" i="83" s="1"/>
  <c r="Y18" i="83"/>
  <c r="X18" i="83"/>
  <c r="X56" i="83"/>
  <c r="X57" i="83" s="1"/>
  <c r="X58" i="83" s="1"/>
  <c r="X29" i="83" s="1"/>
  <c r="Z56" i="83"/>
  <c r="Z57" i="83" s="1"/>
  <c r="Z58" i="83" s="1"/>
  <c r="Z29" i="83" s="1"/>
  <c r="W18" i="83"/>
  <c r="AA18" i="83"/>
  <c r="U56" i="83"/>
  <c r="U57" i="83" s="1"/>
  <c r="U58" i="83" s="1"/>
  <c r="AA62" i="83" l="1"/>
  <c r="AA29" i="83"/>
  <c r="W62" i="83"/>
  <c r="W30" i="83" s="1"/>
  <c r="W31" i="83" s="1"/>
  <c r="W29" i="83"/>
  <c r="X62" i="83"/>
  <c r="X30" i="83" s="1"/>
  <c r="X32" i="83" s="1"/>
  <c r="Y62" i="83"/>
  <c r="Y30" i="83" s="1"/>
  <c r="Y31" i="83" s="1"/>
  <c r="Z62" i="83"/>
  <c r="Z30" i="83" s="1"/>
  <c r="AA30" i="83"/>
  <c r="AA32" i="83" s="1"/>
  <c r="W20" i="83"/>
  <c r="V20" i="83"/>
  <c r="Y20" i="83"/>
  <c r="AA20" i="83"/>
  <c r="X20" i="83"/>
  <c r="W32" i="83"/>
  <c r="V31" i="83"/>
  <c r="V32" i="83"/>
  <c r="Z31" i="83" l="1"/>
  <c r="Z32" i="83"/>
  <c r="Y32" i="83"/>
  <c r="X31" i="83"/>
  <c r="AA31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651AEC3-59EE-4DC6-A3BA-E6D719C7231A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EFDA2F5-0D9F-4490-A431-DB458ADCA699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7E8F9CC-4F5C-4859-B567-2053327EC84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5C258EF4-96A5-4432-8B18-C82637AF887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33125F90-C742-452C-931B-45AEFB114F2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6EC1DC8B-B8FD-4919-B612-01ACAEA4433E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BF49153F-4595-4625-B67E-8E70206FBFC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512E480-9B88-438B-8A81-C9191667D4E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A5E887D-93B1-4DA8-954D-59E7DC99371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71C28C34-D88A-48BE-9C83-CBD17B2F229D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<sst xmlns="http://schemas.openxmlformats.org/spreadsheetml/2006/main" count="537" uniqueCount="139">
  <si>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</si>
  <si>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</si>
  <si>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</si>
  <si>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</si>
  <si>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</si>
  <si>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</si>
  <si>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</si>
  <si>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</si>
  <si>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mV/s</t>
  </si>
  <si>
    <t>Enter the sensitivity values into the yellow boxes.Never leave the first box empty.</t>
  </si>
  <si>
    <t>Sensitivity of 0 (before sample) comes from the AmR calibration file.</t>
  </si>
  <si>
    <t>FCR</t>
  </si>
  <si>
    <t>Flux per V</t>
  </si>
  <si>
    <t>Reference state:</t>
  </si>
  <si>
    <t>Baseline state:</t>
  </si>
  <si>
    <t>Flux per V (bc)</t>
  </si>
  <si>
    <t>Residual oxygen consumption</t>
  </si>
  <si>
    <t>ROUTINE-respiration</t>
  </si>
  <si>
    <t>SUIT-006_AmR_mt_D048</t>
  </si>
  <si>
    <t>1mt</t>
  </si>
  <si>
    <t>1PM</t>
  </si>
  <si>
    <t>2D</t>
  </si>
  <si>
    <t>3Omy</t>
  </si>
  <si>
    <t>4U</t>
  </si>
  <si>
    <t>5Ama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</si>
  <si>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cells  (U to AA cells)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</si>
  <si>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</si>
  <si>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</si>
  <si>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</si>
  <si>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</si>
  <si>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</si>
  <si>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</si>
  <si>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</si>
  <si>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</si>
  <si>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</si>
  <si>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Chamber volume</t>
  </si>
  <si>
    <t>mL</t>
  </si>
  <si>
    <t xml:space="preserve">Please check the equation used for MiR05. </t>
  </si>
  <si>
    <t>For details, see:MiPNet24.10</t>
  </si>
  <si>
    <t>O2k-Amp trace</t>
  </si>
  <si>
    <t>SUIT-006_AmR_mt_D048.DLP</t>
  </si>
  <si>
    <t>Timi</t>
  </si>
  <si>
    <t>H-0001</t>
  </si>
  <si>
    <t>P5A</t>
  </si>
  <si>
    <t>O2 calibration</t>
  </si>
  <si>
    <t>POS #</t>
  </si>
  <si>
    <t>Marks from</t>
  </si>
  <si>
    <t>Median</t>
  </si>
  <si>
    <t>Unit</t>
  </si>
  <si>
    <t>Protocol</t>
  </si>
  <si>
    <t>Temp</t>
  </si>
  <si>
    <t>°C</t>
  </si>
  <si>
    <t>State</t>
  </si>
  <si>
    <t>O2 background flux</t>
  </si>
  <si>
    <t>ROX</t>
  </si>
  <si>
    <t>N_L</t>
  </si>
  <si>
    <t>N_P</t>
  </si>
  <si>
    <t>N_E</t>
  </si>
  <si>
    <t>Sample type</t>
  </si>
  <si>
    <t>imt brain</t>
  </si>
  <si>
    <t>Air saturation</t>
  </si>
  <si>
    <t>µM</t>
  </si>
  <si>
    <t>Concentration</t>
  </si>
  <si>
    <t>Cohort</t>
  </si>
  <si>
    <t>mouse</t>
  </si>
  <si>
    <t>R1</t>
  </si>
  <si>
    <t>V</t>
  </si>
  <si>
    <t>Volume</t>
  </si>
  <si>
    <t>Sample code</t>
  </si>
  <si>
    <t>-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</si>
  <si>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</si>
  <si>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</si>
  <si>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</si>
  <si>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</si>
  <si>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</si>
  <si>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</si>
  <si>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</si>
  <si>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</si>
  <si>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</si>
  <si>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</si>
  <si>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</si>
  <si>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Medium</t>
  </si>
  <si>
    <t>MiR05-Kit</t>
  </si>
  <si>
    <t>5A: O2 concentration</t>
  </si>
  <si>
    <t>Sample amount</t>
  </si>
  <si>
    <t>mg</t>
  </si>
  <si>
    <t>O2 background a°</t>
  </si>
  <si>
    <t>pmol/(s*mL)</t>
  </si>
  <si>
    <t>X</t>
  </si>
  <si>
    <t>5A: O2 slope neg.</t>
  </si>
  <si>
    <t>O2 background b°</t>
  </si>
  <si>
    <t>J°1</t>
  </si>
  <si>
    <t>Chemical background flux</t>
  </si>
  <si>
    <t>5A: H2O2 raw</t>
  </si>
  <si>
    <t>5A: H2O2 slope</t>
  </si>
  <si>
    <t>brain imt</t>
  </si>
  <si>
    <r>
      <t>O2k-O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trace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</si>
  <si>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</si>
  <si>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</si>
  <si>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</si>
  <si>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</si>
  <si>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</si>
  <si>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pmol·s</t>
    </r>
    <r>
      <rPr>
        <vertAlign val="superscript"/>
        <sz val="10"/>
        <rFont val="Verdana"/>
        <family val="2"/>
      </rPr>
      <t>-1</t>
    </r>
    <r>
      <rPr>
        <sz val="10"/>
        <rFont val="Verdana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</si>
  <si>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</si>
  <si>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</si>
  <si>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</si>
  <si>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</si>
  <si>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</si>
  <si>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</si>
  <si>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</si>
  <si>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</si>
  <si>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</si>
  <si>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</si>
  <si>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</si>
  <si>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</si>
  <si>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</si>
  <si>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</si>
  <si>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</si>
  <si>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</si>
  <si>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</si>
  <si>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</si>
  <si>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</si>
  <si>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</si>
  <si>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r>
      <rPr>
        <i/>
        <sz val="10"/>
        <color theme="1"/>
        <rFont val="Verdana"/>
        <family val="2"/>
      </rPr>
      <t>a°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</si>
  <si>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b°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</si>
  <si>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</si>
  <si>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</si>
  <si>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</si>
  <si>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t>Electron transfer capacity</t>
  </si>
  <si>
    <t>LEAK-respiration</t>
  </si>
  <si>
    <t>OXPHOS -respiration</t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</si>
  <si>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</si>
  <si>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</si>
  <si>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</si>
  <si>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</si>
  <si>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t>FCR</t>
    </r>
    <r>
      <rPr>
        <b/>
        <sz val="10"/>
        <rFont val="Verdana"/>
        <family val="2"/>
      </rPr>
      <t xml:space="preserve"> (bc)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</si>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</sst>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indexed="22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rgb="FF000099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i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57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" fontId="7" fillId="0" borderId="0" xfId="1" applyNumberFormat="1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7" fillId="0" borderId="0" xfId="0" applyFont="1"/>
    <xf numFmtId="0" fontId="6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8" borderId="0" xfId="0" applyFont="1" applyFill="1" applyAlignment="1">
      <alignment horizontal="right" vertical="top"/>
    </xf>
    <xf numFmtId="0" fontId="8" fillId="6" borderId="0" xfId="0" applyFont="1" applyFill="1" applyAlignment="1">
      <alignment horizontal="right" vertical="top"/>
    </xf>
    <xf numFmtId="0" fontId="8" fillId="11" borderId="0" xfId="0" applyFont="1" applyFill="1" applyAlignment="1">
      <alignment horizontal="right" vertical="top"/>
    </xf>
    <xf numFmtId="0" fontId="6" fillId="9" borderId="0" xfId="0" applyFont="1" applyFill="1"/>
    <xf numFmtId="0" fontId="6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7" fillId="9" borderId="0" xfId="0" applyFont="1" applyFill="1"/>
    <xf numFmtId="2" fontId="7" fillId="9" borderId="0" xfId="0" applyNumberFormat="1" applyFont="1" applyFill="1"/>
    <xf numFmtId="2" fontId="7" fillId="0" borderId="0" xfId="0" applyNumberFormat="1" applyFont="1" applyFill="1" applyBorder="1"/>
    <xf numFmtId="2" fontId="7" fillId="9" borderId="0" xfId="0" applyNumberFormat="1" applyFont="1" applyFill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1" fontId="7" fillId="9" borderId="0" xfId="0" applyNumberFormat="1" applyFont="1" applyFill="1" applyAlignment="1">
      <alignment vertical="top"/>
    </xf>
    <xf numFmtId="21" fontId="6" fillId="9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14" fillId="9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6" fontId="1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 vertical="center"/>
    </xf>
    <xf numFmtId="0" fontId="22" fillId="9" borderId="0" xfId="0" applyFont="1" applyFill="1"/>
    <xf numFmtId="0" fontId="22" fillId="9" borderId="0" xfId="0" applyFont="1" applyFill="1" applyAlignment="1">
      <alignment vertical="top"/>
    </xf>
    <xf numFmtId="4" fontId="7" fillId="9" borderId="0" xfId="0" applyNumberFormat="1" applyFont="1" applyFill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22" fillId="9" borderId="0" xfId="0" applyFont="1" applyFill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vertical="top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7" fillId="4" borderId="0" xfId="0" applyFont="1" applyFill="1" applyAlignment="1">
      <alignment vertical="top"/>
    </xf>
    <xf numFmtId="0" fontId="13" fillId="0" borderId="0" xfId="0" applyFont="1" applyBorder="1" applyAlignment="1">
      <alignment vertical="top"/>
    </xf>
    <xf numFmtId="0" fontId="19" fillId="0" borderId="0" xfId="0" applyFont="1" applyBorder="1"/>
    <xf numFmtId="14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9" borderId="0" xfId="0" applyFont="1" applyFill="1" applyBorder="1" applyAlignment="1">
      <alignment vertical="top"/>
    </xf>
    <xf numFmtId="2" fontId="7" fillId="9" borderId="0" xfId="0" applyNumberFormat="1" applyFont="1" applyFill="1" applyBorder="1"/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0" fontId="22" fillId="0" borderId="0" xfId="0" applyFont="1" applyBorder="1"/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21" fontId="2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vertical="top"/>
    </xf>
    <xf numFmtId="2" fontId="6" fillId="5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21" fontId="10" fillId="15" borderId="0" xfId="0" applyNumberFormat="1" applyFont="1" applyFill="1" applyBorder="1"/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top"/>
    </xf>
    <xf numFmtId="166" fontId="6" fillId="13" borderId="0" xfId="0" applyNumberFormat="1" applyFont="1" applyFill="1" applyBorder="1" applyAlignment="1">
      <alignment horizontal="right" vertical="center"/>
    </xf>
    <xf numFmtId="165" fontId="9" fillId="13" borderId="0" xfId="0" applyNumberFormat="1" applyFont="1" applyFill="1" applyBorder="1" applyAlignment="1">
      <alignment horizontal="right" vertical="center"/>
    </xf>
    <xf numFmtId="0" fontId="9" fillId="13" borderId="0" xfId="0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49" fontId="7" fillId="13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3" borderId="0" xfId="0" applyNumberFormat="1" applyFont="1" applyFill="1" applyBorder="1" applyAlignment="1">
      <alignment horizontal="right" vertical="center"/>
    </xf>
    <xf numFmtId="166" fontId="9" fillId="13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167" fontId="6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6" fillId="9" borderId="0" xfId="0" applyFont="1" applyFill="1" applyBorder="1" applyAlignment="1">
      <alignment horizontal="center"/>
    </xf>
    <xf numFmtId="21" fontId="7" fillId="0" borderId="0" xfId="0" applyNumberFormat="1" applyFont="1" applyBorder="1" applyAlignment="1">
      <alignment vertical="top"/>
    </xf>
    <xf numFmtId="2" fontId="13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0" borderId="0" xfId="0" applyNumberFormat="1" applyFont="1" applyBorder="1" applyAlignment="1">
      <alignment vertical="top"/>
    </xf>
    <xf numFmtId="0" fontId="7" fillId="12" borderId="0" xfId="0" applyFont="1" applyFill="1" applyBorder="1" applyAlignment="1">
      <alignment vertical="top"/>
    </xf>
    <xf numFmtId="2" fontId="17" fillId="12" borderId="0" xfId="0" applyNumberFormat="1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7" fillId="10" borderId="0" xfId="0" applyFont="1" applyFill="1" applyBorder="1"/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166" fontId="10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top"/>
    </xf>
    <xf numFmtId="0" fontId="14" fillId="0" borderId="0" xfId="0" applyFont="1" applyBorder="1"/>
    <xf numFmtId="0" fontId="7" fillId="15" borderId="0" xfId="0" applyFont="1" applyFill="1" applyBorder="1" applyAlignment="1">
      <alignment vertical="top"/>
    </xf>
    <xf numFmtId="166" fontId="10" fillId="15" borderId="0" xfId="0" applyNumberFormat="1" applyFont="1" applyFill="1" applyBorder="1"/>
    <xf numFmtId="0" fontId="15" fillId="0" borderId="0" xfId="0" applyFont="1" applyBorder="1"/>
    <xf numFmtId="0" fontId="6" fillId="15" borderId="0" xfId="0" applyFont="1" applyFill="1" applyBorder="1" applyAlignment="1">
      <alignment vertical="top"/>
    </xf>
    <xf numFmtId="166" fontId="8" fillId="0" borderId="0" xfId="0" applyNumberFormat="1" applyFont="1" applyBorder="1" applyAlignment="1">
      <alignment horizontal="right" vertical="top"/>
    </xf>
    <xf numFmtId="0" fontId="7" fillId="15" borderId="0" xfId="0" applyFont="1" applyFill="1" applyBorder="1"/>
    <xf numFmtId="21" fontId="7" fillId="15" borderId="0" xfId="0" applyNumberFormat="1" applyFont="1" applyFill="1" applyBorder="1" applyAlignment="1">
      <alignment vertical="top"/>
    </xf>
    <xf numFmtId="21" fontId="15" fillId="15" borderId="0" xfId="0" applyNumberFormat="1" applyFont="1" applyFill="1" applyBorder="1" applyAlignment="1">
      <alignment vertical="top"/>
    </xf>
    <xf numFmtId="166" fontId="7" fillId="15" borderId="0" xfId="0" applyNumberFormat="1" applyFont="1" applyFill="1" applyBorder="1" applyAlignment="1">
      <alignment vertical="top"/>
    </xf>
    <xf numFmtId="0" fontId="15" fillId="15" borderId="0" xfId="0" applyFont="1" applyFill="1" applyBorder="1"/>
    <xf numFmtId="166" fontId="15" fillId="15" borderId="0" xfId="0" applyNumberFormat="1" applyFont="1" applyFill="1" applyBorder="1" applyAlignment="1">
      <alignment vertical="top"/>
    </xf>
    <xf numFmtId="166" fontId="15" fillId="0" borderId="0" xfId="0" applyNumberFormat="1" applyFont="1" applyBorder="1" applyAlignment="1">
      <alignment vertical="top"/>
    </xf>
    <xf numFmtId="21" fontId="6" fillId="0" borderId="0" xfId="0" applyNumberFormat="1" applyFont="1" applyBorder="1"/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14" fontId="6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wrapText="1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26" fillId="0" borderId="0" xfId="0" applyNumberFormat="1" applyFont="1" applyBorder="1" applyAlignment="1">
      <alignment vertical="top"/>
    </xf>
    <xf numFmtId="21" fontId="25" fillId="0" borderId="0" xfId="0" applyNumberFormat="1" applyFont="1" applyBorder="1" applyAlignment="1">
      <alignment wrapText="1"/>
    </xf>
    <xf numFmtId="21" fontId="10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/>
    <xf numFmtId="164" fontId="11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 vertical="top"/>
    </xf>
    <xf numFmtId="2" fontId="17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165" fontId="9" fillId="4" borderId="0" xfId="0" applyNumberFormat="1" applyFont="1" applyFill="1" applyBorder="1" applyAlignment="1">
      <alignment vertical="center"/>
    </xf>
    <xf numFmtId="0" fontId="6" fillId="4" borderId="0" xfId="0" applyFont="1" applyFill="1"/>
    <xf numFmtId="0" fontId="6" fillId="9" borderId="0" xfId="0" applyFont="1" applyFill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5" fillId="15" borderId="0" xfId="0" applyFont="1" applyFill="1"/>
    <xf numFmtId="0" fontId="28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top"/>
    </xf>
    <xf numFmtId="166" fontId="7" fillId="12" borderId="0" xfId="0" applyNumberFormat="1" applyFont="1" applyFill="1" applyBorder="1" applyAlignment="1">
      <alignment vertical="top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/>
    <xf numFmtId="0" fontId="46" fillId="0" borderId="0" xfId="0" applyFont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 applyAlignment="1">
      <alignment horizontal="left"/>
    </xf>
    <xf numFmtId="0" fontId="6" fillId="14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vertical="top"/>
    </xf>
    <xf numFmtId="0" fontId="18" fillId="0" borderId="0" xfId="0" applyFont="1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5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2" fillId="5" borderId="0" xfId="0" applyFont="1" applyFill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wrapText="1"/>
    </xf>
    <xf numFmtId="21" fontId="25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6" fillId="13" borderId="0" xfId="0" applyFont="1" applyFill="1" applyAlignment="1">
      <alignment horizontal="center" vertical="center"/>
    </xf>
    <xf numFmtId="0" fontId="18" fillId="13" borderId="0" xfId="0" applyFont="1" applyFill="1" applyBorder="1" applyAlignment="1">
      <alignment horizontal="center" vertical="top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  <color rgb="FF0000FF"/>
      <color rgb="FF00B050"/>
      <color rgb="FF008000"/>
      <color rgb="FF00CC99"/>
      <color rgb="FF00CC66"/>
      <color rgb="FF003300"/>
      <color rgb="FF0066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BEF-4348-9A41-C352CCC4C32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EF-4348-9A41-C352CCC4C3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F-41A1-899B-277CB04964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0F-41A1-899B-277CB04964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0F-41A1-899B-277CB049648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0F-41A1-899B-277CB049648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0F-41A1-899B-277CB049648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0F-41A1-899B-277CB04964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20F-41A1-899B-277CB0496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20F-41A1-899B-277CB04964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20F-41A1-899B-277CB04964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120F-41A1-899B-277CB049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90-40C3-862A-3BBE134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65-B417-8FAE389D5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C-4165-B417-8FAE389D5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C-4165-B417-8FAE389D5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C-4165-B417-8FAE389D5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1C-4165-B417-8FAE389D5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1C-4165-B417-8FAE389D5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11C-4165-B417-8FAE389D5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1C-4165-B417-8FAE389D5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C-4165-B417-8FAE389D5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1C-4165-B417-8FAE389D5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11C-4165-B417-8FAE389D5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11C-4165-B417-8FAE389D5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C11C-4165-B417-8FAE389D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0-47F8-B9FB-B40CA20D86E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0-47F8-B9FB-B40CA20D86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0-47F8-B9FB-B40CA20D86E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0-47F8-B9FB-B40CA20D86E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80-47F8-B9FB-B40CA20D86E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80-47F8-B9FB-B40CA20D86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80-47F8-B9FB-B40CA20D86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980-47F8-B9FB-B40CA20D86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80-47F8-B9FB-B40CA20D86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80-47F8-B9FB-B40CA20D86E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80-47F8-B9FB-B40CA20D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DA-4595-B6FD-16CD30F28A4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DA-4595-B6FD-16CD30F28A4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DA-4595-B6FD-16CD30F28A4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DA-4595-B6FD-16CD30F28A4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DA-4595-B6FD-16CD30F28A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DA-4595-B6FD-16CD30F28A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DA-4595-B6FD-16CD30F28A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DA-4595-B6FD-16CD30F28A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DA-4595-B6FD-16CD30F28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'O2k&amp;Amp MiR05-Kit#18.02872'!$V$32:$AA$32</c15:sqref>
                  </c15:fullRef>
                </c:ext>
              </c:extLst>
              <c:f>'O2k&amp;Amp MiR05-Kit#18.02872'!$V$32:$AA$32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DA-4595-B6FD-16CD30F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'O2k&amp;Amp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'O2k&amp;Amp MiR05-Kit#18.02872'!$U$36:$AA$36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4120-BEFC-B128FF3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D-4064-A9E4-BDE4ECC8434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D-4064-A9E4-BDE4ECC8434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D-4064-A9E4-BDE4ECC8434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D-4064-A9E4-BDE4ECC843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5D-4064-A9E4-BDE4ECC8434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95D-4064-A9E4-BDE4ECC8434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5D-4064-A9E4-BDE4ECC8434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5D-4064-A9E4-BDE4ECC8434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5D-4064-A9E4-BDE4ECC8434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5D-4064-A9E4-BDE4ECC8434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5D-4064-A9E4-BDE4ECC8434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95D-4064-A9E4-BDE4ECC84346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5D-4064-A9E4-BDE4ECC8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87-457D-A758-259985E9DA2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87-457D-A758-259985E9DA2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87-457D-A758-259985E9DA2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87-457D-A758-259985E9DA2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87-457D-A758-259985E9DA2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87-457D-A758-259985E9DA2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87-457D-A758-259985E9DA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887-457D-A758-259985E9DA2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887-457D-A758-259985E9DA2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887-457D-A758-259985E9DA2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7-457D-A758-259985E9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56-4C4D-8C0A-66F964F776B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56-4C4D-8C0A-66F964F77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56-4C4D-8C0A-66F964F776B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56-4C4D-8C0A-66F964F77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56-4C4D-8C0A-66F964F776B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56-4C4D-8C0A-66F964F776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56-4C4D-8C0A-66F964F776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56-4C4D-8C0A-66F964F776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56-4C4D-8C0A-66F964F776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BF56-4C4D-8C0A-66F964F7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MiR05-Kit#0915'!$U$36:$Y$36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1-4D4A-AC0D-5BB1EE7D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E7-4143-984D-EB483BC4C6E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E7-4143-984D-EB483BC4C6E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98-474F-87BA-556C0623D64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98-474F-87BA-556C0623D64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98-474F-87BA-556C0623D64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98-474F-87BA-556C0623D6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98-474F-87BA-556C0623D6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98-474F-87BA-556C0623D6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B98-474F-87BA-556C0623D6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98-474F-87BA-556C0623D6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98-474F-87BA-556C0623D6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B98-474F-87BA-556C0623D6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98-474F-87BA-556C0623D6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B98-474F-87BA-556C0623D64A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B98-474F-87BA-556C0623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F1-4186-AB08-E6D9B3ADEC1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F1-4186-AB08-E6D9B3ADEC1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F1-4186-AB08-E6D9B3ADEC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F1-4186-AB08-E6D9B3ADEC1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F1-4186-AB08-E6D9B3ADEC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F1-4186-AB08-E6D9B3ADE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F1-4186-AB08-E6D9B3ADE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F1-4186-AB08-E6D9B3ADE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F1-4186-AB08-E6D9B3ADE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F1-4186-AB08-E6D9B3ADEC10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MiR05-Kit#19.01689'!$V$31:$AA$31</c:f>
              <c:numCache>
                <c:formatCode>0.000</c:formatCode>
                <c:ptCount val="6"/>
                <c:pt idx="0">
                  <c:v>0</c:v>
                </c:pt>
                <c:pt idx="1">
                  <c:v>0.69951133268994603</c:v>
                </c:pt>
                <c:pt idx="2">
                  <c:v>0.49258985176611825</c:v>
                </c:pt>
                <c:pt idx="3">
                  <c:v>4.6510575310975781</c:v>
                </c:pt>
                <c:pt idx="4">
                  <c:v>7.012413964750067</c:v>
                </c:pt>
                <c:pt idx="5">
                  <c:v>15.643538475242687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F1-4186-AB08-E6D9B3AD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3-4EE2-B20A-803A204ECA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3-4EE2-B20A-803A204ECA9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3-4EE2-B20A-803A204ECA9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3-4EE2-B20A-803A204ECA9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D3-4EE2-B20A-803A204ECA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D3-4EE2-B20A-803A204ECA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3-4EE2-B20A-803A204ECA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D3-4EE2-B20A-803A204ECA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D3-4EE2-B20A-803A204ECA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'O2k&amp;AmR MiR05-Kit#19.01689'!$V$32:$AA$32</c15:sqref>
                  </c15:fullRef>
                </c:ext>
              </c:extLst>
              <c:f>'O2k&amp;AmR MiR05-Kit#19.01689'!$V$32:$AA$32</c:f>
              <c:numCache>
                <c:formatCode>0.000</c:formatCode>
                <c:ptCount val="6"/>
                <c:pt idx="0">
                  <c:v>1.5010349669893813E-2</c:v>
                </c:pt>
                <c:pt idx="1">
                  <c:v>7.2529357956534184E-3</c:v>
                </c:pt>
                <c:pt idx="2">
                  <c:v>1.6547889486537223E-3</c:v>
                </c:pt>
                <c:pt idx="3">
                  <c:v>1.6302326549008234E-2</c:v>
                </c:pt>
                <c:pt idx="4">
                  <c:v>5.4534956600435017E-3</c:v>
                </c:pt>
                <c:pt idx="5">
                  <c:v>0.12495459449728018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D3-4EE2-B20A-803A204E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'O2k&amp;AmR MiR05-Kit#19.01689'!$U$36:$AA$36</c:f>
              <c:numCache>
                <c:formatCode>General</c:formatCode>
                <c:ptCount val="7"/>
                <c:pt idx="0">
                  <c:v>1.359</c:v>
                </c:pt>
                <c:pt idx="1">
                  <c:v>1.0358000000000001</c:v>
                </c:pt>
                <c:pt idx="2">
                  <c:v>1.0358000000000001</c:v>
                </c:pt>
                <c:pt idx="3">
                  <c:v>1.0978000000000001</c:v>
                </c:pt>
                <c:pt idx="4">
                  <c:v>1.0978000000000001</c:v>
                </c:pt>
                <c:pt idx="5">
                  <c:v>1.0978000000000001</c:v>
                </c:pt>
                <c:pt idx="6">
                  <c:v>1.3603000000000001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2-4AA5-83D3-B437C48C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E-4E91-BF27-91EA878DA4C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E-4E91-BF27-91EA878DA4C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E-4E91-BF27-91EA878DA4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9E-4E91-BF27-91EA878DA4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9E-4E91-BF27-91EA878DA4C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9E-4E91-BF27-91EA878DA4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9E-4E91-BF27-91EA878DA4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9E-4E91-BF27-91EA878DA4C8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9E-4E91-BF27-91EA878DA4C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79E-4E91-BF27-91EA878DA4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9E-4E91-BF27-91EA878DA4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79E-4E91-BF27-91EA878DA4C8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MiR05-Kit#19.01689'!$V$22:$AA$22</c:f>
              <c:numCache>
                <c:formatCode>0.000</c:formatCode>
                <c:ptCount val="6"/>
                <c:pt idx="0">
                  <c:v>4.8774559256111445</c:v>
                </c:pt>
                <c:pt idx="1">
                  <c:v>259.43447053014506</c:v>
                </c:pt>
                <c:pt idx="2">
                  <c:v>1495.6628901192744</c:v>
                </c:pt>
                <c:pt idx="3">
                  <c:v>278.46204310498399</c:v>
                </c:pt>
                <c:pt idx="4">
                  <c:v>1549.7945356980722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E-4E91-BF27-91EA878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1-42D5-B7B7-CCC5B7BEC85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1-42D5-B7B7-CCC5B7BEC85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1-42D5-B7B7-CCC5B7BEC85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1-42D5-B7B7-CCC5B7BEC85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1-42D5-B7B7-CCC5B7BEC85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81-42D5-B7B7-CCC5B7BEC8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81-42D5-B7B7-CCC5B7BEC8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81-42D5-B7B7-CCC5B7BEC8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81-42D5-B7B7-CCC5B7BEC8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D81-42D5-B7B7-CCC5B7BEC85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81-42D5-B7B7-CCC5B7BE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3-4E83-8F43-461C1195AA1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B3-4E83-8F43-461C1195AA1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B3-4E83-8F43-461C1195AA1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B3-4E83-8F43-461C1195AA18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B3-4E83-8F43-461C1195AA1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B3-4E83-8F43-461C1195AA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AB3-4E83-8F43-461C1195AA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AB3-4E83-8F43-461C1195AA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AB3-4E83-8F43-461C1195A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'O2&amp;Amp MiR05-Kit#20J01923'!$V$32:$AA$32</c15:sqref>
                  </c15:fullRef>
                </c:ext>
              </c:extLst>
              <c:f>'O2&amp;Amp MiR05-Kit#20J01923'!$V$32:$AA$32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B3-4E83-8F43-461C1195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'O2&amp;Amp MiR05-Kit#20J01923'!$U$36:$AA$36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0-48D7-B269-3231F782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BB-468F-995A-57A6298BE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BB-468F-995A-57A6298BE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BB-468F-995A-57A6298BE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BB-468F-995A-57A6298BE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BB-468F-995A-57A6298BE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BB-468F-995A-57A6298BE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BB-468F-995A-57A6298BE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BB-468F-995A-57A6298BE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BB-468F-995A-57A6298BE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EBB-468F-995A-57A6298BE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EBB-468F-995A-57A6298BE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EBB-468F-995A-57A6298BE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BB-468F-995A-57A6298B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A5-43D4-A32B-0685AC89FA3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A5-43D4-A32B-0685AC89FA3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5-43D4-A32B-0685AC89FA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5-43D4-A32B-0685AC89FA36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5-43D4-A32B-0685AC89FA3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5-43D4-A32B-0685AC89FA3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A5-43D4-A32B-0685AC89FA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A5-43D4-A32B-0685AC89FA3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A5-43D4-A32B-0685AC89FA3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A5-43D4-A32B-0685AC89FA36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A5-43D4-A32B-0685AC89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8C-46A1-B3F1-BF649249A8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8C-46A1-B3F1-BF649249A8E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8C-46A1-B3F1-BF649249A8E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8C-46A1-B3F1-BF649249A8E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8C-46A1-B3F1-BF649249A8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8C-46A1-B3F1-BF649249A8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8C-46A1-B3F1-BF649249A8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8C-46A1-B3F1-BF649249A8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8C-46A1-B3F1-BF649249A8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758C-46A1-B3F1-BF649249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4-4613-9172-FB80ED29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6-4A6E-BA79-5A7A41BEF1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6-4A6E-BA79-5A7A41BEF19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46-4A6E-BA79-5A7A41BEF1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46-4A6E-BA79-5A7A41BEF1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46-4A6E-BA79-5A7A41BEF1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46-4A6E-BA79-5A7A41BEF1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46-4A6E-BA79-5A7A41BEF1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F46-4A6E-BA79-5A7A41BEF19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46-4A6E-BA79-5A7A41BEF1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6-4A6E-BA79-5A7A41BEF1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46-4A6E-BA79-5A7A41BE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46-4A6E-BA79-5A7A41BEF19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1F46-4A6E-BA79-5A7A41BE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2-47BA-AF71-63935D97A20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2-47BA-AF71-63935D97A2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2-47BA-AF71-63935D97A20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2-47BA-AF71-63935D97A20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72-47BA-AF71-63935D97A20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72-47BA-AF71-63935D97A2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72-47BA-AF71-63935D97A2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72-47BA-AF71-63935D97A2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72-47BA-AF71-63935D97A2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72-47BA-AF71-63935D97A20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3072-47BA-AF71-63935D97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11.xml><?xml version="1.0" encoding="utf-8"?>
<formControlPr xmlns="http://schemas.microsoft.com/office/spreadsheetml/2009/9/main" objectType="CheckBox" checked="Checked" fmlaLink="$I$11" lockText="1" noThreeD="1"/>
</file>

<file path=xl/ctrlProps/ctrlProp12.xml><?xml version="1.0" encoding="utf-8"?>
<formControlPr xmlns="http://schemas.microsoft.com/office/spreadsheetml/2009/9/main" objectType="CheckBox" checked="Checked" fmlaLink="$I$22" lockText="1" noThreeD="1"/>
</file>

<file path=xl/ctrlProps/ctrlProp13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3.emf"/><Relationship Id="rId4" Type="http://schemas.openxmlformats.org/officeDocument/2006/relationships/chart" Target="../charts/chart20.xml"/><Relationship Id="rId9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025565" y="239051"/>
          <a:ext cx="3119498" cy="682041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76200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411480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9" name="Diagramm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1</xdr:row>
          <xdr:rowOff>95250</xdr:rowOff>
        </xdr:from>
        <xdr:to>
          <xdr:col>8</xdr:col>
          <xdr:colOff>133350</xdr:colOff>
          <xdr:row>2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142875</xdr:colOff>
          <xdr:row>4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472440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123825</xdr:colOff>
          <xdr:row>4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29</xdr:row>
      <xdr:rowOff>0</xdr:rowOff>
    </xdr:from>
    <xdr:to>
      <xdr:col>7</xdr:col>
      <xdr:colOff>647212</xdr:colOff>
      <xdr:row>43</xdr:row>
      <xdr:rowOff>158368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1140"/>
          <a:ext cx="9646432" cy="261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157655</xdr:rowOff>
    </xdr:from>
    <xdr:to>
      <xdr:col>7</xdr:col>
      <xdr:colOff>1502020</xdr:colOff>
      <xdr:row>21</xdr:row>
      <xdr:rowOff>55574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189"/>
          <a:ext cx="10258451" cy="2624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027946" y="240412"/>
          <a:ext cx="3121879" cy="68612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104775</xdr:rowOff>
        </xdr:from>
        <xdr:to>
          <xdr:col>8</xdr:col>
          <xdr:colOff>152400</xdr:colOff>
          <xdr:row>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30"/>
  <sheetViews>
    <sheetView showGridLines="0" topLeftCell="K1" zoomScale="99" zoomScaleNormal="99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135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IF(ISNUMBER(V17),IF(VolumeCorr=TRUE,IF(UnknownSampleCheck=FALSE,V17/V23,V17/V23/$M$12),IF(UnknownSampleCheck=FALSE,V17,V17/$M$12)),"")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46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0.1159</v>
      </c>
      <c r="V53" s="185">
        <f t="shared" ref="V53:W53" si="12">$W$66*V49+$X$66</f>
        <v>0.1159</v>
      </c>
      <c r="W53" s="185">
        <f t="shared" si="12"/>
        <v>0.1159</v>
      </c>
      <c r="X53" s="185">
        <f t="shared" ref="X53:AA53" si="13">$W$66*X49+$X$66</f>
        <v>0.1159</v>
      </c>
      <c r="Y53" s="185">
        <f t="shared" si="13"/>
        <v>0.1159</v>
      </c>
      <c r="Z53" s="185">
        <f t="shared" si="13"/>
        <v>0.1159</v>
      </c>
      <c r="AA53" s="185">
        <f t="shared" si="13"/>
        <v>0.1159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4">(($X67*Y12+$W67)/($X67*$U12+$W67))</f>
        <v>1</v>
      </c>
      <c r="Z54" s="186">
        <f t="shared" si="14"/>
        <v>1</v>
      </c>
      <c r="AA54" s="186">
        <f>(($X67*AA12+$W67)/($X67*$U12+$W67))</f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0.1159</v>
      </c>
      <c r="V56" s="186">
        <f>V54*V53</f>
        <v>0.1159</v>
      </c>
      <c r="W56" s="186">
        <f t="shared" ref="W56" si="15">W54*W53</f>
        <v>0.1159</v>
      </c>
      <c r="X56" s="186">
        <f>X54*X53</f>
        <v>0.1159</v>
      </c>
      <c r="Y56" s="186">
        <f t="shared" ref="Y56:AA56" si="16">Y54*Y53</f>
        <v>0.1159</v>
      </c>
      <c r="Z56" s="186">
        <f t="shared" si="16"/>
        <v>0.1159</v>
      </c>
      <c r="AA56" s="186">
        <f t="shared" si="16"/>
        <v>0.1159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-0.1159</v>
      </c>
      <c r="V57" s="186">
        <f>V50-V56</f>
        <v>-0.1159</v>
      </c>
      <c r="W57" s="186">
        <f t="shared" ref="W57" si="17">W50-W56</f>
        <v>-0.1159</v>
      </c>
      <c r="X57" s="186">
        <f>X50-X56</f>
        <v>-0.1159</v>
      </c>
      <c r="Y57" s="186">
        <f t="shared" ref="Y57:AA57" si="18">Y50-Y56</f>
        <v>-0.1159</v>
      </c>
      <c r="Z57" s="186">
        <f t="shared" si="18"/>
        <v>-0.1159</v>
      </c>
      <c r="AA57" s="186">
        <f t="shared" si="18"/>
        <v>-0.1159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9">Y57/Y36</f>
        <v>#DIV/0!</v>
      </c>
      <c r="Z58" s="89" t="e">
        <f t="shared" si="19"/>
        <v>#DIV/0!</v>
      </c>
      <c r="AA58" s="89" t="e">
        <f t="shared" si="19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110</v>
      </c>
      <c r="N62" s="243" t="s">
        <v>30</v>
      </c>
      <c r="U62" s="190"/>
      <c r="V62" s="190" t="str">
        <f t="shared" ref="V62:AA62" si="20">IF(ISNUMBER(V58),IF(VolumeCorr=TRUE,IF(UnknownSampleCheck=FALSE,V58/V23,V58/V23/$M$12),IF(UnknownSampleCheck=FALSE,V58,V58/$M$12)),"")</f>
        <v/>
      </c>
      <c r="W62" s="190" t="str">
        <f t="shared" si="20"/>
        <v/>
      </c>
      <c r="X62" s="190" t="str">
        <f t="shared" si="20"/>
        <v/>
      </c>
      <c r="Y62" s="190" t="str">
        <f t="shared" si="20"/>
        <v/>
      </c>
      <c r="Z62" s="190" t="str">
        <f t="shared" si="20"/>
        <v/>
      </c>
      <c r="AA62" s="190" t="str">
        <f t="shared" si="20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132</v>
      </c>
      <c r="N66" s="255" t="s">
        <v>133</v>
      </c>
      <c r="O66" s="255"/>
      <c r="U66" s="236"/>
      <c r="V66" s="236"/>
      <c r="W66" s="252">
        <v>8.2000000000000007E-3</v>
      </c>
      <c r="X66" s="252">
        <v>0.1159</v>
      </c>
      <c r="Y66" s="93" t="s">
        <v>37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5" name="Check Box 29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13D0-FA3B-4017-832F-263E655775D9}">
  <sheetPr codeName="Tabelle1"/>
  <dimension ref="A1:BH130"/>
  <sheetViews>
    <sheetView showGridLines="0" topLeftCell="K1" zoomScaleNormal="100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40.7109375" style="5" customWidth="1"/>
    <col min="14" max="14" width="27.7109375" style="5" customWidth="1"/>
    <col min="15" max="15" width="16.42578125" style="5" customWidth="1"/>
    <col min="16" max="16" width="9.140625" style="5" customWidth="1"/>
    <col min="17" max="18" width="9.5703125" style="5" customWidth="1"/>
    <col min="19" max="19" width="15.28515625" style="5" customWidth="1"/>
    <col min="20" max="20" width="16.2851562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7" style="5" customWidth="1"/>
    <col min="26" max="26" width="16.570312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11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102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102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103</v>
      </c>
      <c r="O21" s="100"/>
      <c r="P21" s="100"/>
      <c r="Q21" s="100"/>
      <c r="R21" s="100"/>
      <c r="S21" s="100"/>
      <c r="T21" s="100"/>
      <c r="U21" s="162"/>
      <c r="V21" s="163" t="str">
        <f>IF(ISNUMBER(V17),IF(VolumeCorr2=TRUE,IF(UnknownSample=FALSE,V17/V23,V17/V23/$M$12),IF(UnknownSample=FALSE,V17,V17/$M$12)),"")</f>
        <v/>
      </c>
      <c r="W21" s="163" t="str">
        <f t="shared" ref="W21:AA21" si="4">IF(ISNUMBER(W17),IF(VolumeCorr2=TRUE,IF(UnknownSample=FALSE,W17/W23,W17/W23/$M$12),IF(UnknownSample=FALSE,W17,W17/$M$12)),"")</f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103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101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103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103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120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9.1399999999999995E-2</v>
      </c>
      <c r="V53" s="185">
        <f t="shared" ref="V53:AA53" si="12">$W$66*V49+$X$66</f>
        <v>9.1399999999999995E-2</v>
      </c>
      <c r="W53" s="185">
        <f t="shared" si="12"/>
        <v>9.1399999999999995E-2</v>
      </c>
      <c r="X53" s="185">
        <f t="shared" si="12"/>
        <v>9.1399999999999995E-2</v>
      </c>
      <c r="Y53" s="185">
        <f t="shared" si="12"/>
        <v>9.1399999999999995E-2</v>
      </c>
      <c r="Z53" s="185">
        <f t="shared" si="12"/>
        <v>9.1399999999999995E-2</v>
      </c>
      <c r="AA53" s="185">
        <f t="shared" si="12"/>
        <v>9.1399999999999995E-2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3">(($X67*Y12+$W67)/($X67*$U12+$W67))</f>
        <v>1</v>
      </c>
      <c r="Z54" s="186">
        <f t="shared" si="13"/>
        <v>1</v>
      </c>
      <c r="AA54" s="186">
        <f>(($X67*AA12+$W67)/($X67*$U12+$W67))</f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9.1399999999999995E-2</v>
      </c>
      <c r="V56" s="186">
        <f>V54*V53</f>
        <v>9.1399999999999995E-2</v>
      </c>
      <c r="W56" s="186">
        <f t="shared" ref="W56" si="14">W54*W53</f>
        <v>9.1399999999999995E-2</v>
      </c>
      <c r="X56" s="186">
        <f>X54*X53</f>
        <v>9.1399999999999995E-2</v>
      </c>
      <c r="Y56" s="186">
        <f t="shared" ref="Y56:AA56" si="15">Y54*Y53</f>
        <v>9.1399999999999995E-2</v>
      </c>
      <c r="Z56" s="186">
        <f t="shared" si="15"/>
        <v>9.1399999999999995E-2</v>
      </c>
      <c r="AA56" s="186">
        <f t="shared" si="15"/>
        <v>9.1399999999999995E-2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-9.1399999999999995E-2</v>
      </c>
      <c r="V57" s="186">
        <f>V50-V56</f>
        <v>-9.1399999999999995E-2</v>
      </c>
      <c r="W57" s="186">
        <f t="shared" ref="W57" si="16">W50-W56</f>
        <v>-9.1399999999999995E-2</v>
      </c>
      <c r="X57" s="186">
        <f>X50-X56</f>
        <v>-9.1399999999999995E-2</v>
      </c>
      <c r="Y57" s="186">
        <f t="shared" ref="Y57:AA57" si="17">Y50-Y56</f>
        <v>-9.1399999999999995E-2</v>
      </c>
      <c r="Z57" s="186">
        <f t="shared" si="17"/>
        <v>-9.1399999999999995E-2</v>
      </c>
      <c r="AA57" s="186">
        <f t="shared" si="17"/>
        <v>-9.1399999999999995E-2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110</v>
      </c>
      <c r="N62" s="243" t="s">
        <v>30</v>
      </c>
      <c r="U62" s="190"/>
      <c r="V62" s="190" t="str">
        <f t="shared" ref="V62:AA62" si="19">IF(ISNUMBER(V58),IF(VolumeCorr2=TRUE,IF(UnknownSample=FALSE,V58/V23,V58/V23/$M$12),IF(UnknownSample=FALSE,V58,V58/$M$12)),"")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190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132"/>
      <c r="AC63" s="132"/>
      <c r="AD63" s="132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194"/>
      <c r="AC64" s="76"/>
      <c r="AD64" s="76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C65" s="6"/>
      <c r="AD65" s="6"/>
      <c r="AE65" s="6"/>
      <c r="AF65" s="6"/>
      <c r="AG65" s="6"/>
      <c r="AH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131</v>
      </c>
      <c r="N66" s="255" t="s">
        <v>134</v>
      </c>
      <c r="O66" s="255"/>
      <c r="U66" s="236"/>
      <c r="V66" s="236"/>
      <c r="W66" s="252">
        <v>-1.9800000000000002E-2</v>
      </c>
      <c r="X66" s="252">
        <v>9.1399999999999995E-2</v>
      </c>
      <c r="Y66" s="93" t="s">
        <v>37</v>
      </c>
      <c r="Z66" s="6"/>
      <c r="AA66" s="6"/>
      <c r="AB66" s="6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48"/>
      <c r="AA67" s="248"/>
      <c r="AB67" s="248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H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33BC-08B9-4F31-9F6F-7DBAB979E666}">
  <sheetPr codeName="Tabelle3"/>
  <dimension ref="A1:BH130"/>
  <sheetViews>
    <sheetView showGridLines="0" tabSelected="1" topLeftCell="K1" zoomScaleNormal="100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9.85546875" style="5" customWidth="1"/>
    <col min="14" max="14" width="27.28515625" style="5" customWidth="1"/>
    <col min="15" max="15" width="20.7109375" style="5" customWidth="1"/>
    <col min="16" max="16" width="16.7109375" style="5" bestFit="1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20.28515625" style="5" customWidth="1"/>
    <col min="26" max="26" width="16.710937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211" t="s">
        <v>95</v>
      </c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8" t="s">
        <v>7</v>
      </c>
      <c r="V3" s="9" t="s">
        <v>19</v>
      </c>
      <c r="W3" s="10" t="s">
        <v>20</v>
      </c>
      <c r="X3" s="11" t="s">
        <v>21</v>
      </c>
      <c r="Y3" s="10" t="s">
        <v>22</v>
      </c>
      <c r="Z3" s="12" t="s">
        <v>23</v>
      </c>
      <c r="AA3" s="9" t="s">
        <v>24</v>
      </c>
      <c r="AB3" s="113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212" t="s">
        <v>40</v>
      </c>
      <c r="M4" s="7"/>
      <c r="N4" s="3"/>
      <c r="O4" s="3"/>
      <c r="P4" s="3"/>
      <c r="Q4" s="3"/>
      <c r="R4" s="3"/>
      <c r="S4" s="3"/>
      <c r="T4" s="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13" t="s">
        <v>41</v>
      </c>
      <c r="M5" s="13" t="s">
        <v>42</v>
      </c>
      <c r="N5" s="14" t="s">
        <v>43</v>
      </c>
      <c r="O5" s="15" t="s">
        <v>44</v>
      </c>
      <c r="P5" s="15" t="s">
        <v>45</v>
      </c>
      <c r="Q5" s="15">
        <v>562</v>
      </c>
      <c r="R5" s="15" t="s">
        <v>46</v>
      </c>
      <c r="S5" s="15" t="s">
        <v>47</v>
      </c>
      <c r="T5" s="15" t="s">
        <v>48</v>
      </c>
      <c r="U5" s="15" t="s">
        <v>7</v>
      </c>
      <c r="V5" s="15" t="s">
        <v>19</v>
      </c>
      <c r="W5" s="15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13" t="s">
        <v>49</v>
      </c>
      <c r="M6" s="16" t="s">
        <v>18</v>
      </c>
      <c r="N6" s="15"/>
      <c r="O6" s="15" t="s">
        <v>50</v>
      </c>
      <c r="P6" s="15">
        <v>37</v>
      </c>
      <c r="Q6" s="15" t="s">
        <v>51</v>
      </c>
      <c r="R6" s="15"/>
      <c r="S6" s="15" t="s">
        <v>52</v>
      </c>
      <c r="T6" s="15"/>
      <c r="U6" s="17" t="s">
        <v>53</v>
      </c>
      <c r="V6" s="17" t="s">
        <v>54</v>
      </c>
      <c r="W6" s="17" t="s">
        <v>55</v>
      </c>
      <c r="X6" s="17" t="s">
        <v>56</v>
      </c>
      <c r="Y6" s="17" t="s">
        <v>55</v>
      </c>
      <c r="Z6" s="17" t="s">
        <v>57</v>
      </c>
      <c r="AA6" s="17" t="s">
        <v>54</v>
      </c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16" t="s">
        <v>58</v>
      </c>
      <c r="M7" s="16" t="s">
        <v>59</v>
      </c>
      <c r="N7" s="15"/>
      <c r="O7" s="15" t="s">
        <v>60</v>
      </c>
      <c r="P7" s="15">
        <v>181.17</v>
      </c>
      <c r="Q7" s="15" t="s">
        <v>61</v>
      </c>
      <c r="R7" s="15"/>
      <c r="S7" s="15" t="s">
        <v>62</v>
      </c>
      <c r="T7" s="15"/>
      <c r="U7" s="19">
        <v>0</v>
      </c>
      <c r="V7" s="19">
        <v>0</v>
      </c>
      <c r="W7" s="19">
        <v>7</v>
      </c>
      <c r="X7" s="19">
        <v>2.5</v>
      </c>
      <c r="Y7" s="19">
        <v>0.105</v>
      </c>
      <c r="Z7" s="19">
        <v>0.5</v>
      </c>
      <c r="AA7" s="19">
        <v>2.6</v>
      </c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16" t="s">
        <v>63</v>
      </c>
      <c r="M8" s="16" t="s">
        <v>64</v>
      </c>
      <c r="N8" s="21"/>
      <c r="O8" s="15" t="s">
        <v>65</v>
      </c>
      <c r="P8" s="15">
        <v>2.0539000000000001</v>
      </c>
      <c r="Q8" s="15" t="s">
        <v>66</v>
      </c>
      <c r="R8" s="15"/>
      <c r="S8" s="15" t="s">
        <v>67</v>
      </c>
      <c r="T8" s="15"/>
      <c r="U8" s="19">
        <v>0</v>
      </c>
      <c r="V8" s="19">
        <v>0</v>
      </c>
      <c r="W8" s="19">
        <v>15</v>
      </c>
      <c r="X8" s="19">
        <v>10</v>
      </c>
      <c r="Y8" s="19">
        <v>6</v>
      </c>
      <c r="Z8" s="19">
        <v>1</v>
      </c>
      <c r="AA8" s="19">
        <v>6</v>
      </c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16" t="s">
        <v>68</v>
      </c>
      <c r="M9" s="16" t="s">
        <v>69</v>
      </c>
      <c r="N9" s="21"/>
      <c r="O9" s="15" t="s">
        <v>70</v>
      </c>
      <c r="P9" s="15">
        <v>1.6400000000000001E-2</v>
      </c>
      <c r="Q9" s="15" t="s">
        <v>66</v>
      </c>
      <c r="R9" s="15"/>
      <c r="S9" s="15" t="s">
        <v>71</v>
      </c>
      <c r="T9" s="15"/>
      <c r="U9" s="19">
        <v>7.291666666666667E-4</v>
      </c>
      <c r="V9" s="19">
        <v>5.6712962962962958E-3</v>
      </c>
      <c r="W9" s="19">
        <v>9.5138888888888894E-3</v>
      </c>
      <c r="X9" s="19">
        <v>1.3842592592592594E-2</v>
      </c>
      <c r="Y9" s="19">
        <v>1.96875E-2</v>
      </c>
      <c r="Z9" s="19">
        <v>2.5555555555555554E-2</v>
      </c>
      <c r="AA9" s="19">
        <v>3.3067129629629634E-2</v>
      </c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13" t="s">
        <v>72</v>
      </c>
      <c r="M10" s="13">
        <v>1</v>
      </c>
      <c r="N10" s="22"/>
      <c r="O10" s="15" t="s">
        <v>73</v>
      </c>
      <c r="P10" s="15">
        <v>95.3</v>
      </c>
      <c r="Q10" s="15" t="s">
        <v>74</v>
      </c>
      <c r="R10" s="15"/>
      <c r="S10" s="15" t="s">
        <v>75</v>
      </c>
      <c r="T10" s="15"/>
      <c r="U10" s="19">
        <v>1.0648148148148147E-3</v>
      </c>
      <c r="V10" s="19">
        <v>6.875E-3</v>
      </c>
      <c r="W10" s="19">
        <v>1.1516203703703702E-2</v>
      </c>
      <c r="X10" s="19">
        <v>1.6493055555555556E-2</v>
      </c>
      <c r="Y10" s="19">
        <v>2.1412037037037035E-2</v>
      </c>
      <c r="Z10" s="19">
        <v>2.6469907407407411E-2</v>
      </c>
      <c r="AA10" s="19">
        <v>3.5567129629629629E-2</v>
      </c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213" t="s">
        <v>76</v>
      </c>
      <c r="M11" s="13">
        <v>4</v>
      </c>
      <c r="N11" s="22"/>
      <c r="O11" s="15" t="s">
        <v>77</v>
      </c>
      <c r="P11" s="15">
        <v>0.92</v>
      </c>
      <c r="Q11" s="15"/>
      <c r="R11" s="15"/>
      <c r="S11" s="15" t="s">
        <v>78</v>
      </c>
      <c r="T11" s="15"/>
      <c r="U11" s="19">
        <v>15</v>
      </c>
      <c r="V11" s="19">
        <v>52</v>
      </c>
      <c r="W11" s="19">
        <v>86</v>
      </c>
      <c r="X11" s="19">
        <v>115</v>
      </c>
      <c r="Y11" s="19">
        <v>75</v>
      </c>
      <c r="Z11" s="19">
        <v>40</v>
      </c>
      <c r="AA11" s="19">
        <v>108</v>
      </c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13" t="s">
        <v>79</v>
      </c>
      <c r="M12" s="61">
        <v>0.04</v>
      </c>
      <c r="N12" s="15" t="s">
        <v>80</v>
      </c>
      <c r="O12" s="15" t="s">
        <v>81</v>
      </c>
      <c r="P12" s="15" t="s">
        <v>82</v>
      </c>
      <c r="Q12" s="15"/>
      <c r="R12" s="15"/>
      <c r="S12" s="14" t="s">
        <v>83</v>
      </c>
      <c r="T12" s="14" t="s">
        <v>61</v>
      </c>
      <c r="U12" s="27">
        <v>193.49359999999999</v>
      </c>
      <c r="V12" s="27">
        <v>188.37909999999999</v>
      </c>
      <c r="W12" s="27">
        <v>183.41069999999999</v>
      </c>
      <c r="X12" s="27">
        <v>164.5187</v>
      </c>
      <c r="Y12" s="27">
        <v>150.3869</v>
      </c>
      <c r="Z12" s="27">
        <v>130.21969999999999</v>
      </c>
      <c r="AA12" s="27">
        <v>110.00060000000001</v>
      </c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13" t="s">
        <v>84</v>
      </c>
      <c r="M13" s="15">
        <v>0.08</v>
      </c>
      <c r="N13" s="15" t="s">
        <v>85</v>
      </c>
      <c r="O13" s="15" t="s">
        <v>86</v>
      </c>
      <c r="P13" s="15">
        <v>-2.8197000000000001</v>
      </c>
      <c r="Q13" s="15" t="s">
        <v>87</v>
      </c>
      <c r="R13" s="15" t="s">
        <v>88</v>
      </c>
      <c r="S13" s="14" t="s">
        <v>89</v>
      </c>
      <c r="T13" s="14" t="s">
        <v>87</v>
      </c>
      <c r="U13" s="29">
        <v>5.7797000000000001</v>
      </c>
      <c r="V13" s="29">
        <v>8.6694999999999993</v>
      </c>
      <c r="W13" s="29">
        <v>18.584</v>
      </c>
      <c r="X13" s="29">
        <v>66.777799999999999</v>
      </c>
      <c r="Y13" s="29">
        <v>18.228300000000001</v>
      </c>
      <c r="Z13" s="29">
        <v>67.666899999999998</v>
      </c>
      <c r="AA13" s="29">
        <v>6.0465</v>
      </c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16" t="s">
        <v>35</v>
      </c>
      <c r="M14" s="15">
        <v>2</v>
      </c>
      <c r="N14" s="15" t="s">
        <v>36</v>
      </c>
      <c r="O14" s="15" t="s">
        <v>90</v>
      </c>
      <c r="P14" s="15">
        <v>2.9600000000000001E-2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>
        <f t="shared" ref="V17:AA17" si="0">IF(ISNUMBER(V13),V13-($P$14*V12+$P$13),"")</f>
        <v>5.913178639999999</v>
      </c>
      <c r="W17" s="35">
        <f t="shared" si="0"/>
        <v>15.974743279999998</v>
      </c>
      <c r="X17" s="35">
        <f t="shared" si="0"/>
        <v>64.727746479999993</v>
      </c>
      <c r="Y17" s="35">
        <f t="shared" si="0"/>
        <v>16.59654776</v>
      </c>
      <c r="Z17" s="35">
        <f t="shared" si="0"/>
        <v>66.632096879999992</v>
      </c>
      <c r="AA17" s="35">
        <f t="shared" si="0"/>
        <v>5.6101822400000003</v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>
        <f>V17-$AA$17</f>
        <v>0.30299639999999872</v>
      </c>
      <c r="W18" s="35">
        <f t="shared" ref="W18:AA18" si="1">W17-$AA$17</f>
        <v>10.364561039999998</v>
      </c>
      <c r="X18" s="35">
        <f t="shared" si="1"/>
        <v>59.117564239999993</v>
      </c>
      <c r="Y18" s="35">
        <f t="shared" si="1"/>
        <v>10.98636552</v>
      </c>
      <c r="Z18" s="35">
        <f t="shared" si="1"/>
        <v>61.021914639999991</v>
      </c>
      <c r="AA18" s="35">
        <f t="shared" si="1"/>
        <v>0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>
        <f>V21/$Z$21</f>
        <v>8.7331128436915567E-2</v>
      </c>
      <c r="W19" s="37">
        <f t="shared" ref="W19:AA19" si="2">W21/$Z$21</f>
        <v>0.23771218532949981</v>
      </c>
      <c r="X19" s="37">
        <f t="shared" si="2"/>
        <v>0.96802141128925145</v>
      </c>
      <c r="Y19" s="37">
        <f t="shared" si="2"/>
        <v>0.24895283598825269</v>
      </c>
      <c r="Z19" s="37">
        <f t="shared" si="2"/>
        <v>1</v>
      </c>
      <c r="AA19" s="37">
        <f t="shared" si="2"/>
        <v>8.4449742598148192E-2</v>
      </c>
      <c r="AB19" s="155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>
        <f>V22/$Z$22</f>
        <v>3.1471629388693111E-3</v>
      </c>
      <c r="W20" s="37">
        <f t="shared" ref="W20:AA20" si="3">W22/$Z$22</f>
        <v>0.1673992678089346</v>
      </c>
      <c r="X20" s="37">
        <f t="shared" si="3"/>
        <v>0.96507172768265348</v>
      </c>
      <c r="Y20" s="37">
        <f t="shared" si="3"/>
        <v>0.17967674855657989</v>
      </c>
      <c r="Z20" s="37">
        <f t="shared" si="3"/>
        <v>1</v>
      </c>
      <c r="AA20" s="37">
        <f t="shared" si="3"/>
        <v>0</v>
      </c>
      <c r="AB20" s="155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>
        <f t="shared" ref="V21:AA21" si="4">IF(ISNUMBER(V17),IF(VolumeCorr3=TRUE,IF(UnknownSample3=FALSE,V17/V23,V17/V23/$M$12),IF(UnknownSample3=FALSE,V17,V17/$M$12)),"")</f>
        <v>147.82946599999997</v>
      </c>
      <c r="W21" s="163">
        <f t="shared" si="4"/>
        <v>402.38648060453392</v>
      </c>
      <c r="X21" s="163">
        <f t="shared" si="4"/>
        <v>1638.6149001936633</v>
      </c>
      <c r="Y21" s="163">
        <f t="shared" si="4"/>
        <v>421.41405317937279</v>
      </c>
      <c r="Z21" s="163">
        <f t="shared" si="4"/>
        <v>1692.7465457724611</v>
      </c>
      <c r="AA21" s="163">
        <f t="shared" si="4"/>
        <v>142.95201007438882</v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>
        <f>V21-$AA$21</f>
        <v>4.8774559256111445</v>
      </c>
      <c r="W22" s="163">
        <f t="shared" ref="W22:AA22" si="5">W21-$AA$21</f>
        <v>259.43447053014506</v>
      </c>
      <c r="X22" s="163">
        <f t="shared" si="5"/>
        <v>1495.6628901192744</v>
      </c>
      <c r="Y22" s="163">
        <f t="shared" si="5"/>
        <v>278.46204310498399</v>
      </c>
      <c r="Z22" s="163">
        <f t="shared" si="5"/>
        <v>1549.7945356980722</v>
      </c>
      <c r="AA22" s="163">
        <f t="shared" si="5"/>
        <v>0</v>
      </c>
      <c r="AB22" s="16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0.99250000000000005</v>
      </c>
      <c r="X23" s="36">
        <f>IF(ISNUMBER(X8),W23-(W23*X8/1000)/$M$14,W23)</f>
        <v>0.98753750000000007</v>
      </c>
      <c r="Y23" s="36">
        <f>IF(ISNUMBER(Y8),X23-(X23*Y8/1000)/$M$14,X23)</f>
        <v>0.98457488750000011</v>
      </c>
      <c r="Z23" s="36">
        <f>IF(ISNUMBER(Z8),Y23-(Y23*Z8/1000)/$M$14,Y23)</f>
        <v>0.98408260005625015</v>
      </c>
      <c r="AA23" s="36">
        <f>IF(ISNUMBER(AA8),Z23-(Z23*AA8/1000)/$M$14,Z23)</f>
        <v>0.98113035225608136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>
        <f>V58</f>
        <v>8.8758879046947126E-2</v>
      </c>
      <c r="W29" s="178">
        <f t="shared" ref="W29:AA29" si="6">W58</f>
        <v>0.11586378736188589</v>
      </c>
      <c r="X29" s="178">
        <f t="shared" si="6"/>
        <v>0.10711075954636387</v>
      </c>
      <c r="Y29" s="178">
        <f t="shared" si="6"/>
        <v>0.27056234116973116</v>
      </c>
      <c r="Z29" s="178">
        <f t="shared" si="6"/>
        <v>0.36337785115467813</v>
      </c>
      <c r="AA29" s="178">
        <f t="shared" si="6"/>
        <v>0.70101804685504299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>
        <f t="shared" ref="V30" si="7">V62</f>
        <v>2.2189719761736781</v>
      </c>
      <c r="W30" s="178">
        <f>W62</f>
        <v>2.9184833088636242</v>
      </c>
      <c r="X30" s="178">
        <f>X62</f>
        <v>2.7115618279397964</v>
      </c>
      <c r="Y30" s="178">
        <f>Y62</f>
        <v>6.8700295072712567</v>
      </c>
      <c r="Z30" s="178">
        <f t="shared" ref="Z30:AA30" si="8">Z62</f>
        <v>9.2313859409237455</v>
      </c>
      <c r="AA30" s="178">
        <f t="shared" si="8"/>
        <v>17.862510451416366</v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>
        <f>V30-$V$30</f>
        <v>0</v>
      </c>
      <c r="W31" s="178">
        <f t="shared" ref="W31:AA31" si="9">W30-$V$30</f>
        <v>0.69951133268994603</v>
      </c>
      <c r="X31" s="178">
        <f t="shared" si="9"/>
        <v>0.49258985176611825</v>
      </c>
      <c r="Y31" s="178">
        <f t="shared" si="9"/>
        <v>4.6510575310975781</v>
      </c>
      <c r="Z31" s="178">
        <f t="shared" si="9"/>
        <v>7.012413964750067</v>
      </c>
      <c r="AA31" s="178">
        <f t="shared" si="9"/>
        <v>15.643538475242687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>
        <f>V30/V21</f>
        <v>1.5010349669893813E-2</v>
      </c>
      <c r="W32" s="178">
        <f t="shared" ref="W32:AA32" si="10">W30/W21</f>
        <v>7.2529357956534184E-3</v>
      </c>
      <c r="X32" s="178">
        <f t="shared" si="10"/>
        <v>1.6547889486537223E-3</v>
      </c>
      <c r="Y32" s="178">
        <f t="shared" si="10"/>
        <v>1.6302326549008234E-2</v>
      </c>
      <c r="Z32" s="178">
        <f t="shared" si="10"/>
        <v>5.4534956600435017E-3</v>
      </c>
      <c r="AA32" s="178">
        <f t="shared" si="10"/>
        <v>0.12495459449728018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212">
        <v>1.359</v>
      </c>
      <c r="V36" s="212">
        <v>1.0358000000000001</v>
      </c>
      <c r="W36" s="212">
        <v>1.0358000000000001</v>
      </c>
      <c r="X36" s="212">
        <v>1.0978000000000001</v>
      </c>
      <c r="Y36" s="212">
        <v>1.0978000000000001</v>
      </c>
      <c r="Z36" s="212">
        <v>1.0978000000000001</v>
      </c>
      <c r="AA36" s="212">
        <v>1.3603000000000001</v>
      </c>
      <c r="AB36" s="120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212" t="s">
        <v>40</v>
      </c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13" t="s">
        <v>41</v>
      </c>
      <c r="M42" s="13" t="s">
        <v>42</v>
      </c>
      <c r="N42" s="14" t="s">
        <v>43</v>
      </c>
      <c r="O42" s="15"/>
      <c r="P42" s="15"/>
      <c r="Q42" s="15"/>
      <c r="R42" s="15" t="s">
        <v>46</v>
      </c>
      <c r="S42" s="15" t="s">
        <v>47</v>
      </c>
      <c r="T42" s="15" t="s">
        <v>48</v>
      </c>
      <c r="U42" s="15" t="s">
        <v>91</v>
      </c>
      <c r="V42" s="15" t="s">
        <v>19</v>
      </c>
      <c r="W42" s="15" t="s">
        <v>20</v>
      </c>
      <c r="X42" s="15" t="s">
        <v>21</v>
      </c>
      <c r="Y42" s="15" t="s">
        <v>22</v>
      </c>
      <c r="Z42" s="15" t="s">
        <v>23</v>
      </c>
      <c r="AA42" s="15" t="s">
        <v>24</v>
      </c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13" t="s">
        <v>49</v>
      </c>
      <c r="M43" s="16" t="s">
        <v>18</v>
      </c>
      <c r="N43" s="15"/>
      <c r="O43" s="15"/>
      <c r="P43" s="15"/>
      <c r="Q43" s="15"/>
      <c r="R43" s="15"/>
      <c r="S43" s="15" t="s">
        <v>52</v>
      </c>
      <c r="T43" s="15"/>
      <c r="U43" s="17" t="s">
        <v>92</v>
      </c>
      <c r="V43" s="17" t="s">
        <v>54</v>
      </c>
      <c r="W43" s="17" t="s">
        <v>55</v>
      </c>
      <c r="X43" s="17" t="s">
        <v>56</v>
      </c>
      <c r="Y43" s="17" t="s">
        <v>55</v>
      </c>
      <c r="Z43" s="17" t="s">
        <v>57</v>
      </c>
      <c r="AA43" s="17" t="s">
        <v>54</v>
      </c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16" t="s">
        <v>58</v>
      </c>
      <c r="M44" s="16" t="s">
        <v>59</v>
      </c>
      <c r="N44" s="15"/>
      <c r="O44" s="15"/>
      <c r="P44" s="15"/>
      <c r="Q44" s="15"/>
      <c r="R44" s="15"/>
      <c r="S44" s="15" t="s">
        <v>62</v>
      </c>
      <c r="T44" s="15"/>
      <c r="U44" s="19">
        <v>0</v>
      </c>
      <c r="V44" s="19">
        <v>0</v>
      </c>
      <c r="W44" s="19">
        <v>7</v>
      </c>
      <c r="X44" s="19">
        <v>2.5</v>
      </c>
      <c r="Y44" s="19">
        <v>0.1</v>
      </c>
      <c r="Z44" s="19">
        <v>0.5</v>
      </c>
      <c r="AA44" s="19">
        <v>2.5</v>
      </c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16" t="s">
        <v>63</v>
      </c>
      <c r="M45" s="16" t="s">
        <v>64</v>
      </c>
      <c r="N45" s="21"/>
      <c r="O45" s="15"/>
      <c r="P45" s="15"/>
      <c r="Q45" s="15"/>
      <c r="R45" s="15"/>
      <c r="S45" s="15" t="s">
        <v>67</v>
      </c>
      <c r="T45" s="15"/>
      <c r="U45" s="19">
        <v>0</v>
      </c>
      <c r="V45" s="19">
        <v>0</v>
      </c>
      <c r="W45" s="19">
        <v>15</v>
      </c>
      <c r="X45" s="19">
        <v>10</v>
      </c>
      <c r="Y45" s="19">
        <v>6</v>
      </c>
      <c r="Z45" s="19">
        <v>1</v>
      </c>
      <c r="AA45" s="19">
        <v>1</v>
      </c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16" t="s">
        <v>68</v>
      </c>
      <c r="M46" s="16" t="s">
        <v>69</v>
      </c>
      <c r="N46" s="21"/>
      <c r="O46" s="15"/>
      <c r="P46" s="15"/>
      <c r="Q46" s="15"/>
      <c r="R46" s="15"/>
      <c r="S46" s="15" t="s">
        <v>71</v>
      </c>
      <c r="T46" s="15"/>
      <c r="U46" s="19">
        <v>5.4398148148148144E-4</v>
      </c>
      <c r="V46" s="19">
        <v>6.6087962962962966E-3</v>
      </c>
      <c r="W46" s="19">
        <v>9.8148148148148144E-3</v>
      </c>
      <c r="X46" s="19">
        <v>1.3321759259259261E-2</v>
      </c>
      <c r="Y46" s="19">
        <v>1.9942129629629629E-2</v>
      </c>
      <c r="Z46" s="19">
        <v>2.6203703703703705E-2</v>
      </c>
      <c r="AA46" s="19">
        <v>3.3055555555555553E-2</v>
      </c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48" t="s">
        <v>72</v>
      </c>
      <c r="M47" s="48">
        <v>1</v>
      </c>
      <c r="N47" s="49"/>
      <c r="O47" s="15"/>
      <c r="P47" s="15"/>
      <c r="Q47" s="15"/>
      <c r="R47" s="15"/>
      <c r="S47" s="15" t="s">
        <v>75</v>
      </c>
      <c r="T47" s="15"/>
      <c r="U47" s="50">
        <v>8.7962962962962962E-4</v>
      </c>
      <c r="V47" s="50">
        <v>7.1412037037037043E-3</v>
      </c>
      <c r="W47" s="50">
        <v>1.1643518518518518E-2</v>
      </c>
      <c r="X47" s="50">
        <v>1.650462962962963E-2</v>
      </c>
      <c r="Y47" s="50">
        <v>2.1435185185185186E-2</v>
      </c>
      <c r="Z47" s="50">
        <v>2.7222222222222228E-2</v>
      </c>
      <c r="AA47" s="50">
        <v>3.5659722222222225E-2</v>
      </c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48" t="s">
        <v>76</v>
      </c>
      <c r="M48" s="48">
        <v>4</v>
      </c>
      <c r="N48" s="49"/>
      <c r="O48" s="15"/>
      <c r="P48" s="15"/>
      <c r="Q48" s="15"/>
      <c r="R48" s="15"/>
      <c r="S48" s="15" t="s">
        <v>78</v>
      </c>
      <c r="T48" s="15"/>
      <c r="U48" s="50">
        <v>15</v>
      </c>
      <c r="V48" s="50">
        <v>23</v>
      </c>
      <c r="W48" s="50">
        <v>78</v>
      </c>
      <c r="X48" s="50">
        <v>138</v>
      </c>
      <c r="Y48" s="50">
        <v>65</v>
      </c>
      <c r="Z48" s="50">
        <v>43</v>
      </c>
      <c r="AA48" s="50">
        <v>112</v>
      </c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15" t="s">
        <v>79</v>
      </c>
      <c r="M49" s="15">
        <v>0.04</v>
      </c>
      <c r="N49" s="15" t="s">
        <v>80</v>
      </c>
      <c r="O49" s="15" t="s">
        <v>81</v>
      </c>
      <c r="P49" s="15" t="s">
        <v>82</v>
      </c>
      <c r="Q49" s="15"/>
      <c r="R49" s="15"/>
      <c r="S49" s="14" t="s">
        <v>93</v>
      </c>
      <c r="T49" s="14" t="s">
        <v>66</v>
      </c>
      <c r="U49" s="52">
        <v>0.58889999999999998</v>
      </c>
      <c r="V49" s="52">
        <v>0.70799999999999996</v>
      </c>
      <c r="W49" s="52">
        <v>0.74919999999999998</v>
      </c>
      <c r="X49" s="52">
        <v>0.84230000000000005</v>
      </c>
      <c r="Y49" s="52">
        <v>1.1228</v>
      </c>
      <c r="Z49" s="52">
        <v>1.1934</v>
      </c>
      <c r="AA49" s="52">
        <v>1.9011</v>
      </c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15" t="s">
        <v>84</v>
      </c>
      <c r="M50" s="15">
        <v>0.08</v>
      </c>
      <c r="N50" s="15" t="s">
        <v>85</v>
      </c>
      <c r="O50" s="15"/>
      <c r="P50" s="15"/>
      <c r="Q50" s="15"/>
      <c r="R50" s="15" t="s">
        <v>88</v>
      </c>
      <c r="S50" s="14" t="s">
        <v>94</v>
      </c>
      <c r="T50" s="14" t="s">
        <v>8</v>
      </c>
      <c r="U50" s="52">
        <v>6.2E-2</v>
      </c>
      <c r="V50" s="52">
        <v>0.16500000000000001</v>
      </c>
      <c r="W50" s="52">
        <v>0.1905</v>
      </c>
      <c r="X50" s="52">
        <v>0.17949999999999999</v>
      </c>
      <c r="Y50" s="52">
        <v>0.35</v>
      </c>
      <c r="Z50" s="52">
        <v>0.44400000000000001</v>
      </c>
      <c r="AA50" s="52">
        <v>0.98499999999999999</v>
      </c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15" t="s">
        <v>35</v>
      </c>
      <c r="M51" s="48">
        <v>2</v>
      </c>
      <c r="N51" s="49" t="s">
        <v>36</v>
      </c>
      <c r="O51" s="15"/>
      <c r="P51" s="15"/>
      <c r="Q51" s="15"/>
      <c r="R51" s="15"/>
      <c r="S51" s="15"/>
      <c r="T51" s="15"/>
      <c r="U51" s="52"/>
      <c r="V51" s="52"/>
      <c r="W51" s="52"/>
      <c r="X51" s="52"/>
      <c r="Y51" s="52"/>
      <c r="Z51" s="52"/>
      <c r="AA51" s="52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7.7024259999999997E-2</v>
      </c>
      <c r="V53" s="185">
        <f t="shared" ref="V53:AA53" si="11">$W$66*V49+$X$66</f>
        <v>7.5047200000000008E-2</v>
      </c>
      <c r="W53" s="185">
        <f t="shared" si="11"/>
        <v>7.4363280000000004E-2</v>
      </c>
      <c r="X53" s="185">
        <f t="shared" si="11"/>
        <v>7.2817820000000005E-2</v>
      </c>
      <c r="Y53" s="185">
        <f t="shared" si="11"/>
        <v>6.8161520000000003E-2</v>
      </c>
      <c r="Z53" s="185">
        <f t="shared" si="11"/>
        <v>6.6989560000000004E-2</v>
      </c>
      <c r="AA53" s="185">
        <f t="shared" si="11"/>
        <v>5.5241740000000004E-2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 t="shared" ref="U54:AA54" si="12">(($X67*U12+$W67)/($X67*$U12+$W67))</f>
        <v>1</v>
      </c>
      <c r="V54" s="186">
        <f t="shared" si="12"/>
        <v>0.97356800897531359</v>
      </c>
      <c r="W54" s="186">
        <f t="shared" si="12"/>
        <v>0.94789107003562223</v>
      </c>
      <c r="X54" s="186">
        <f t="shared" si="12"/>
        <v>0.85025627202244891</v>
      </c>
      <c r="Y54" s="186">
        <f t="shared" si="12"/>
        <v>0.77722242496747529</v>
      </c>
      <c r="Z54" s="186">
        <f t="shared" si="12"/>
        <v>0.67299732976891136</v>
      </c>
      <c r="AA54" s="186">
        <f t="shared" si="12"/>
        <v>0.5685040127824541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7.7024259999999997E-2</v>
      </c>
      <c r="V56" s="186">
        <f>V54*V53</f>
        <v>7.3063553083172167E-2</v>
      </c>
      <c r="W56" s="186">
        <f t="shared" ref="W56" si="13">W54*W53</f>
        <v>7.0488289050558595E-2</v>
      </c>
      <c r="X56" s="186">
        <f>X54*X53</f>
        <v>6.1913808170001729E-2</v>
      </c>
      <c r="Y56" s="186">
        <f t="shared" ref="Y56:AA56" si="14">Y54*Y53</f>
        <v>5.2976661863869068E-2</v>
      </c>
      <c r="Z56" s="186">
        <f t="shared" si="14"/>
        <v>4.5083795002394275E-2</v>
      </c>
      <c r="AA56" s="186">
        <f t="shared" si="14"/>
        <v>3.1405150863085006E-2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-1.5024259999999998E-2</v>
      </c>
      <c r="V57" s="186">
        <f>V50-V56</f>
        <v>9.1936446916827841E-2</v>
      </c>
      <c r="W57" s="186">
        <f t="shared" ref="W57" si="15">W50-W56</f>
        <v>0.12001171094944141</v>
      </c>
      <c r="X57" s="186">
        <f>X50-X56</f>
        <v>0.11758619182999827</v>
      </c>
      <c r="Y57" s="186">
        <f t="shared" ref="Y57:AA57" si="16">Y50-Y56</f>
        <v>0.29702333813613091</v>
      </c>
      <c r="Z57" s="186">
        <f t="shared" si="16"/>
        <v>0.39891620499760572</v>
      </c>
      <c r="AA57" s="186">
        <f t="shared" si="16"/>
        <v>0.95359484913691495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>
        <f>U57/U36</f>
        <v>-1.1055378955114053E-2</v>
      </c>
      <c r="V58" s="89">
        <f>V57/V36</f>
        <v>8.8758879046947126E-2</v>
      </c>
      <c r="W58" s="89">
        <f>W57/W36</f>
        <v>0.11586378736188589</v>
      </c>
      <c r="X58" s="89">
        <f>X57/X36</f>
        <v>0.10711075954636387</v>
      </c>
      <c r="Y58" s="89">
        <f t="shared" ref="Y58:AA58" si="17">Y57/Y36</f>
        <v>0.27056234116973116</v>
      </c>
      <c r="Z58" s="89">
        <f t="shared" si="17"/>
        <v>0.36337785115467813</v>
      </c>
      <c r="AA58" s="89">
        <f t="shared" si="17"/>
        <v>0.70101804685504299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110</v>
      </c>
      <c r="N62" s="243" t="s">
        <v>30</v>
      </c>
      <c r="U62" s="190"/>
      <c r="V62" s="190">
        <f t="shared" ref="V62:AA62" si="18">IF(ISNUMBER(V58),IF(VolumeCorr3=TRUE,IF(UnknownSample3=FALSE,V58/V23,V58/V23/$M$12),IF(UnknownSample3=FALSE,V58,V58/$M$12)),"")</f>
        <v>2.2189719761736781</v>
      </c>
      <c r="W62" s="190">
        <f t="shared" si="18"/>
        <v>2.9184833088636242</v>
      </c>
      <c r="X62" s="190">
        <f t="shared" si="18"/>
        <v>2.7115618279397964</v>
      </c>
      <c r="Y62" s="190">
        <f t="shared" si="18"/>
        <v>6.8700295072712567</v>
      </c>
      <c r="Z62" s="190">
        <f t="shared" si="18"/>
        <v>9.2313859409237455</v>
      </c>
      <c r="AA62" s="190">
        <f t="shared" si="18"/>
        <v>17.862510451416366</v>
      </c>
      <c r="AB62" s="58"/>
      <c r="AC62" s="6"/>
      <c r="AD62" s="6"/>
      <c r="AE62" s="6"/>
      <c r="AF62" s="6"/>
      <c r="AG62" s="6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20"/>
      <c r="AC63" s="20"/>
      <c r="AD63" s="20"/>
      <c r="AE63" s="6"/>
      <c r="AF63" s="6"/>
      <c r="AG63" s="6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6"/>
      <c r="AD64" s="6"/>
      <c r="AE64" s="20"/>
      <c r="AF64" s="20"/>
      <c r="AG64" s="20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122</v>
      </c>
      <c r="N65" s="233"/>
      <c r="U65" s="233"/>
      <c r="V65" s="233"/>
      <c r="W65" s="234" t="s">
        <v>123</v>
      </c>
      <c r="X65" s="234" t="s">
        <v>124</v>
      </c>
      <c r="Y65" s="234"/>
      <c r="Z65" s="234"/>
      <c r="AA65" s="234"/>
      <c r="AB65" s="235"/>
      <c r="AC65" s="6"/>
      <c r="AD65" s="6"/>
      <c r="AE65" s="6"/>
      <c r="AF65" s="6"/>
      <c r="AG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111</v>
      </c>
      <c r="N66" s="255" t="s">
        <v>125</v>
      </c>
      <c r="O66" s="255"/>
      <c r="U66" s="236"/>
      <c r="V66" s="236"/>
      <c r="W66" s="252">
        <v>-1.66E-2</v>
      </c>
      <c r="X66" s="252">
        <v>8.6800000000000002E-2</v>
      </c>
      <c r="Y66" s="93" t="s">
        <v>37</v>
      </c>
      <c r="Z66" s="93"/>
      <c r="AA66" s="93"/>
      <c r="AB66" s="93"/>
      <c r="AC66" s="93"/>
      <c r="AD66" s="93"/>
      <c r="AE66" s="93"/>
      <c r="AF66" s="93"/>
      <c r="AG66" s="93"/>
      <c r="AH66" s="93"/>
      <c r="AI66" s="6"/>
      <c r="AJ66" s="93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108</v>
      </c>
      <c r="N67" s="238" t="s">
        <v>126</v>
      </c>
      <c r="U67" s="236"/>
      <c r="V67" s="236"/>
      <c r="W67" s="237">
        <v>2.0000000000000001E-4</v>
      </c>
      <c r="X67" s="237">
        <v>6.7000000000000004E-2</v>
      </c>
      <c r="Y67" s="215" t="s">
        <v>38</v>
      </c>
      <c r="Z67" s="216"/>
      <c r="AA67" s="216"/>
      <c r="AB67" s="216"/>
      <c r="AC67" s="6"/>
      <c r="AD67" s="6"/>
      <c r="AE67" s="6"/>
      <c r="AF67" s="6"/>
      <c r="AG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B69" s="6"/>
      <c r="AC69" s="6"/>
      <c r="AD69" s="6"/>
      <c r="AE69" s="6"/>
      <c r="AF69" s="6"/>
      <c r="AG69" s="6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3486150</xdr:colOff>
                    <xdr:row>1</xdr:row>
                    <xdr:rowOff>95250</xdr:rowOff>
                  </from>
                  <to>
                    <xdr:col>8</xdr:col>
                    <xdr:colOff>133350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123825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74AF-CBFB-4EBA-B7ED-D6FC7439084D}">
  <dimension ref="A1:BH130"/>
  <sheetViews>
    <sheetView showGridLines="0" topLeftCell="K1" zoomScale="98" zoomScaleNormal="98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18</v>
      </c>
      <c r="B1" s="102"/>
      <c r="C1" s="73" t="s">
        <v>0</v>
      </c>
      <c r="D1" s="254" t="s">
        <v>33</v>
      </c>
      <c r="E1" s="254"/>
      <c r="F1" s="254"/>
      <c r="G1" s="254"/>
      <c r="H1" s="218" t="s">
        <v>28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34</v>
      </c>
      <c r="B3" s="104"/>
      <c r="D3" s="123"/>
      <c r="E3" s="123"/>
      <c r="F3" s="118"/>
      <c r="G3" s="119"/>
      <c r="I3" s="124" t="s">
        <v>26</v>
      </c>
      <c r="L3" s="221" t="s">
        <v>113</v>
      </c>
      <c r="M3" s="120"/>
      <c r="N3" s="5"/>
      <c r="U3" s="38" t="s">
        <v>7</v>
      </c>
      <c r="V3" s="39" t="s">
        <v>19</v>
      </c>
      <c r="W3" s="40" t="s">
        <v>20</v>
      </c>
      <c r="X3" s="41" t="s">
        <v>21</v>
      </c>
      <c r="Y3" s="40" t="s">
        <v>22</v>
      </c>
      <c r="Z3" s="42" t="s">
        <v>23</v>
      </c>
      <c r="AA3" s="39" t="s">
        <v>24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27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96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114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19</v>
      </c>
      <c r="W16" s="40" t="s">
        <v>20</v>
      </c>
      <c r="X16" s="41" t="s">
        <v>21</v>
      </c>
      <c r="Y16" s="40" t="s">
        <v>22</v>
      </c>
      <c r="Z16" s="42" t="s">
        <v>23</v>
      </c>
      <c r="AA16" s="39" t="s">
        <v>24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12</v>
      </c>
      <c r="N17" s="150" t="s">
        <v>29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15</v>
      </c>
      <c r="N18" s="150" t="s">
        <v>29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11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13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115</v>
      </c>
      <c r="B20" s="158" t="s">
        <v>17</v>
      </c>
      <c r="C20" s="158"/>
      <c r="D20" s="135"/>
      <c r="E20" s="135"/>
      <c r="F20" s="135"/>
      <c r="G20" s="135"/>
      <c r="L20" s="100"/>
      <c r="M20" s="153" t="s">
        <v>136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14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116</v>
      </c>
      <c r="B21" s="224" t="s">
        <v>130</v>
      </c>
      <c r="D21" s="135"/>
      <c r="E21" s="135"/>
      <c r="F21" s="137"/>
      <c r="G21" s="135"/>
      <c r="L21" s="159"/>
      <c r="M21" s="160" t="s">
        <v>97</v>
      </c>
      <c r="N21" s="161" t="s">
        <v>30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IF(ISNUMBER(V17),IF(Titrvol20=TRUE,IF(UnknownS20=FALSE,V17/V23,V17/V23/$M$12),IF(UnknownS20=FALSE,V17,V17/$M$12)),"")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117</v>
      </c>
      <c r="B22" s="226" t="s">
        <v>129</v>
      </c>
      <c r="C22" s="135"/>
      <c r="E22" s="135"/>
      <c r="F22" s="137"/>
      <c r="G22" s="135"/>
      <c r="I22" s="166" t="b">
        <v>1</v>
      </c>
      <c r="L22" s="100"/>
      <c r="M22" s="160" t="s">
        <v>98</v>
      </c>
      <c r="N22" s="161" t="s">
        <v>30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118</v>
      </c>
      <c r="B23" s="228" t="s">
        <v>128</v>
      </c>
      <c r="C23" s="135"/>
      <c r="D23" s="135"/>
      <c r="E23" s="135"/>
      <c r="F23" s="135"/>
      <c r="G23" s="135"/>
      <c r="L23" s="100"/>
      <c r="M23" s="100" t="s">
        <v>32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119</v>
      </c>
      <c r="B24" s="5" t="s">
        <v>16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120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19</v>
      </c>
      <c r="W27" s="40" t="s">
        <v>20</v>
      </c>
      <c r="X27" s="41" t="s">
        <v>21</v>
      </c>
      <c r="Y27" s="40" t="s">
        <v>22</v>
      </c>
      <c r="Z27" s="42" t="s">
        <v>23</v>
      </c>
      <c r="AA27" s="39" t="s">
        <v>24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39</v>
      </c>
      <c r="B29" s="228"/>
      <c r="C29" s="135"/>
      <c r="D29" s="135"/>
      <c r="E29" s="135"/>
      <c r="F29" s="135"/>
      <c r="G29" s="135"/>
      <c r="L29" s="168"/>
      <c r="M29" s="217" t="s">
        <v>104</v>
      </c>
      <c r="N29" s="175" t="s">
        <v>31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99</v>
      </c>
      <c r="N30" s="175" t="s">
        <v>30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105</v>
      </c>
      <c r="N31" s="175" t="s">
        <v>30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100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121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25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46"/>
      <c r="AC36" s="182" t="s">
        <v>9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10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19</v>
      </c>
      <c r="W40" s="40" t="s">
        <v>20</v>
      </c>
      <c r="X40" s="41" t="s">
        <v>21</v>
      </c>
      <c r="Y40" s="40" t="s">
        <v>22</v>
      </c>
      <c r="Z40" s="42" t="s">
        <v>23</v>
      </c>
      <c r="AA40" s="39" t="s">
        <v>24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109</v>
      </c>
      <c r="N53" s="242" t="s">
        <v>112</v>
      </c>
      <c r="U53" s="185">
        <f>$W$66*U49+$X$66</f>
        <v>0.12479999999999999</v>
      </c>
      <c r="V53" s="185">
        <f t="shared" ref="V53:AA53" si="12">$W$66*V49+$X$66</f>
        <v>0.12479999999999999</v>
      </c>
      <c r="W53" s="185">
        <f t="shared" si="12"/>
        <v>0.12479999999999999</v>
      </c>
      <c r="X53" s="185">
        <f t="shared" si="12"/>
        <v>0.12479999999999999</v>
      </c>
      <c r="Y53" s="185">
        <f t="shared" si="12"/>
        <v>0.12479999999999999</v>
      </c>
      <c r="Z53" s="185">
        <f t="shared" si="12"/>
        <v>0.12479999999999999</v>
      </c>
      <c r="AA53" s="185">
        <f t="shared" si="12"/>
        <v>0.12479999999999999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108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3">(($X67*Y12+$W67)/($X67*$U12+$W67))</f>
        <v>1</v>
      </c>
      <c r="Z54" s="186">
        <f t="shared" si="13"/>
        <v>1</v>
      </c>
      <c r="AA54" s="186">
        <f>(($X67*AA12+$W67)/($X67*$U12+$W67))</f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107</v>
      </c>
      <c r="N56" s="242" t="s">
        <v>112</v>
      </c>
      <c r="U56" s="186">
        <f>U54*U53</f>
        <v>0.12479999999999999</v>
      </c>
      <c r="V56" s="186">
        <f>V54*V53</f>
        <v>0.12479999999999999</v>
      </c>
      <c r="W56" s="186">
        <f t="shared" ref="W56" si="14">W54*W53</f>
        <v>0.12479999999999999</v>
      </c>
      <c r="X56" s="186">
        <f>X54*X53</f>
        <v>0.12479999999999999</v>
      </c>
      <c r="Y56" s="186">
        <f t="shared" ref="Y56:AA56" si="15">Y54*Y53</f>
        <v>0.12479999999999999</v>
      </c>
      <c r="Z56" s="186">
        <f t="shared" si="15"/>
        <v>0.12479999999999999</v>
      </c>
      <c r="AA56" s="186">
        <f t="shared" si="15"/>
        <v>0.12479999999999999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106</v>
      </c>
      <c r="N57" s="242" t="s">
        <v>112</v>
      </c>
      <c r="U57" s="186">
        <f>U50-U56</f>
        <v>-0.12479999999999999</v>
      </c>
      <c r="V57" s="186">
        <f>V50-V56</f>
        <v>-0.12479999999999999</v>
      </c>
      <c r="W57" s="186">
        <f t="shared" ref="W57" si="16">W50-W56</f>
        <v>-0.12479999999999999</v>
      </c>
      <c r="X57" s="186">
        <f>X50-X56</f>
        <v>-0.12479999999999999</v>
      </c>
      <c r="Y57" s="186">
        <f t="shared" ref="Y57:AA57" si="17">Y50-Y56</f>
        <v>-0.12479999999999999</v>
      </c>
      <c r="Z57" s="186">
        <f t="shared" si="17"/>
        <v>-0.12479999999999999</v>
      </c>
      <c r="AA57" s="186">
        <f t="shared" si="17"/>
        <v>-0.12479999999999999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138</v>
      </c>
      <c r="N58" s="243" t="s">
        <v>31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19</v>
      </c>
      <c r="W61" s="40" t="s">
        <v>20</v>
      </c>
      <c r="X61" s="41" t="s">
        <v>21</v>
      </c>
      <c r="Y61" s="40" t="s">
        <v>22</v>
      </c>
      <c r="Z61" s="42" t="s">
        <v>23</v>
      </c>
      <c r="AA61" s="39" t="s">
        <v>24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110</v>
      </c>
      <c r="N62" s="243" t="s">
        <v>30</v>
      </c>
      <c r="U62" s="190"/>
      <c r="V62" s="190" t="str">
        <f t="shared" ref="V62:AA62" si="19">IF(ISNUMBER(V58),IF(Titrvol20=TRUE,IF(UnknownS20=FALSE,V58/V23,V58/V23/$M$12),IF(UnknownS20=FALSE,V58,V58/$M$12)),"")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122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127</v>
      </c>
      <c r="N66" s="256" t="s">
        <v>137</v>
      </c>
      <c r="O66" s="256"/>
      <c r="P66" s="3"/>
      <c r="Q66" s="3"/>
      <c r="R66" s="3"/>
      <c r="S66" s="3"/>
      <c r="T66" s="3"/>
      <c r="U66" s="249"/>
      <c r="V66" s="249"/>
      <c r="W66" s="251">
        <v>-3.4799999999999998E-2</v>
      </c>
      <c r="X66" s="251">
        <v>0.12479999999999999</v>
      </c>
      <c r="Y66" s="93" t="s">
        <v>37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108</v>
      </c>
      <c r="N67" s="238" t="s">
        <v>126</v>
      </c>
      <c r="O67" s="3"/>
      <c r="P67" s="3"/>
      <c r="Q67" s="3"/>
      <c r="R67" s="3"/>
      <c r="S67" s="3"/>
      <c r="T67" s="3"/>
      <c r="U67" s="249"/>
      <c r="V67" s="249"/>
      <c r="W67" s="250">
        <v>2.0000000000000001E-4</v>
      </c>
      <c r="X67" s="250">
        <v>6.7000000000000004E-2</v>
      </c>
      <c r="Y67" s="215" t="s">
        <v>38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104775</xdr:rowOff>
                  </from>
                  <to>
                    <xdr:col>8</xdr:col>
                    <xdr:colOff>152400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O2&amp;AmR MiR05-Kit#0915</vt:lpstr>
      <vt:lpstr>O2k&amp;Amp MiR05-Kit#18.02872</vt:lpstr>
      <vt:lpstr>O2k&amp;AmR MiR05-Kit#19.01689</vt:lpstr>
      <vt:lpstr>O2&amp;Amp MiR05-Kit#20J01923</vt:lpstr>
      <vt:lpstr>'O2&amp;AmR MiR05-Kit#0915'!Print_Area</vt:lpstr>
      <vt:lpstr>Titrvol20</vt:lpstr>
      <vt:lpstr>UnknownS20</vt:lpstr>
      <vt:lpstr>UnknownSample</vt:lpstr>
      <vt:lpstr>UnknownSample3</vt:lpstr>
      <vt:lpstr>UnknownSampleCheck</vt:lpstr>
      <vt:lpstr>VolumeCorr</vt:lpstr>
      <vt:lpstr>VolumeCorr2</vt:lpstr>
      <vt:lpstr>VolumeCorr3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2021-10-11T11:41:10Z</dcterms:modified>
</cp:coreProperties>
</file>