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old AmR protocols with new excel\SUIT-013_AmR_ce_D023\"/>
    </mc:Choice>
  </mc:AlternateContent>
  <xr:revisionPtr revIDLastSave="0" documentId="13_ncr:1_{454E3DF3-2EDD-425A-A222-111A3F5DCB88}" xr6:coauthVersionLast="47" xr6:coauthVersionMax="47" xr10:uidLastSave="{00000000-0000-0000-0000-000000000000}"/>
  <bookViews>
    <workbookView xWindow="28680" yWindow="-120" windowWidth="25440" windowHeight="15390" tabRatio="707" activeTab="3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>'O2&amp;AmR MiR05-Kit#20J01923'!$I$22</definedName>
    <definedName name="Unknown">'O2&amp;AmR MiR05-Kit#19.01689'!$I$11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86" l="1"/>
  <c r="Z54" i="86"/>
  <c r="Y54" i="86"/>
  <c r="X54" i="86"/>
  <c r="X56" i="86" s="1"/>
  <c r="X57" i="86" s="1"/>
  <c r="X58" i="86" s="1"/>
  <c r="W54" i="86"/>
  <c r="V54" i="86"/>
  <c r="U54" i="86"/>
  <c r="AA53" i="86"/>
  <c r="Z53" i="86"/>
  <c r="Y53" i="86"/>
  <c r="X53" i="86"/>
  <c r="W53" i="86"/>
  <c r="V53" i="86"/>
  <c r="U53" i="86"/>
  <c r="V23" i="86"/>
  <c r="W23" i="86" s="1"/>
  <c r="X23" i="86" s="1"/>
  <c r="AE20" i="86"/>
  <c r="AE19" i="86"/>
  <c r="AA18" i="86"/>
  <c r="X18" i="86"/>
  <c r="AA17" i="86"/>
  <c r="AA21" i="86" s="1"/>
  <c r="Z17" i="86"/>
  <c r="Z21" i="86" s="1"/>
  <c r="Y17" i="86"/>
  <c r="Y21" i="86" s="1"/>
  <c r="X17" i="86"/>
  <c r="X21" i="86" s="1"/>
  <c r="W17" i="86"/>
  <c r="W21" i="86" s="1"/>
  <c r="V17" i="86"/>
  <c r="V21" i="86" s="1"/>
  <c r="AA54" i="85"/>
  <c r="Z54" i="85"/>
  <c r="Y54" i="85"/>
  <c r="X54" i="85"/>
  <c r="W54" i="85"/>
  <c r="V54" i="85"/>
  <c r="U54" i="85"/>
  <c r="AA53" i="85"/>
  <c r="Z53" i="85"/>
  <c r="Y53" i="85"/>
  <c r="X53" i="85"/>
  <c r="W53" i="85"/>
  <c r="V53" i="85"/>
  <c r="U53" i="85"/>
  <c r="V23" i="85"/>
  <c r="W23" i="85" s="1"/>
  <c r="X23" i="85" s="1"/>
  <c r="Y23" i="85" s="1"/>
  <c r="AE20" i="85"/>
  <c r="AE19" i="85"/>
  <c r="AA17" i="85"/>
  <c r="Z17" i="85"/>
  <c r="Y17" i="85"/>
  <c r="Y21" i="85" s="1"/>
  <c r="X17" i="85"/>
  <c r="X21" i="85" s="1"/>
  <c r="W17" i="85"/>
  <c r="W21" i="85" s="1"/>
  <c r="V17" i="85"/>
  <c r="V21" i="85" s="1"/>
  <c r="AA54" i="84"/>
  <c r="Z54" i="84"/>
  <c r="Y54" i="84"/>
  <c r="X54" i="84"/>
  <c r="W54" i="84"/>
  <c r="V54" i="84"/>
  <c r="U54" i="84"/>
  <c r="U56" i="84" s="1"/>
  <c r="U57" i="84" s="1"/>
  <c r="U58" i="84" s="1"/>
  <c r="AA53" i="84"/>
  <c r="Z53" i="84"/>
  <c r="Z56" i="84" s="1"/>
  <c r="Z57" i="84" s="1"/>
  <c r="Z58" i="84" s="1"/>
  <c r="Z29" i="84" s="1"/>
  <c r="Y53" i="84"/>
  <c r="X53" i="84"/>
  <c r="W53" i="84"/>
  <c r="V53" i="84"/>
  <c r="V56" i="84" s="1"/>
  <c r="V57" i="84" s="1"/>
  <c r="V58" i="84" s="1"/>
  <c r="U53" i="84"/>
  <c r="V23" i="84"/>
  <c r="W23" i="84" s="1"/>
  <c r="X23" i="84" s="1"/>
  <c r="Y23" i="84" s="1"/>
  <c r="AE20" i="84"/>
  <c r="AE19" i="84"/>
  <c r="AA17" i="84"/>
  <c r="Z17" i="84"/>
  <c r="Y17" i="84"/>
  <c r="Y21" i="84" s="1"/>
  <c r="X17" i="84"/>
  <c r="X21" i="84" s="1"/>
  <c r="W17" i="84"/>
  <c r="V17" i="84"/>
  <c r="V18" i="84" s="1"/>
  <c r="Y56" i="84" l="1"/>
  <c r="Y57" i="84" s="1"/>
  <c r="Y58" i="84" s="1"/>
  <c r="Y29" i="84" s="1"/>
  <c r="V62" i="84"/>
  <c r="V30" i="84" s="1"/>
  <c r="V29" i="84"/>
  <c r="V21" i="84"/>
  <c r="Y56" i="86"/>
  <c r="Y57" i="86" s="1"/>
  <c r="Y58" i="86" s="1"/>
  <c r="Y29" i="86" s="1"/>
  <c r="U56" i="86"/>
  <c r="U57" i="86" s="1"/>
  <c r="U58" i="86" s="1"/>
  <c r="X62" i="86"/>
  <c r="X30" i="86" s="1"/>
  <c r="X29" i="86"/>
  <c r="W18" i="86"/>
  <c r="V56" i="86"/>
  <c r="V57" i="86" s="1"/>
  <c r="V58" i="86" s="1"/>
  <c r="Z56" i="86"/>
  <c r="Z57" i="86" s="1"/>
  <c r="Z58" i="86" s="1"/>
  <c r="W56" i="86"/>
  <c r="W57" i="86" s="1"/>
  <c r="W58" i="86" s="1"/>
  <c r="AA56" i="86"/>
  <c r="AA57" i="86" s="1"/>
  <c r="AA58" i="86" s="1"/>
  <c r="V22" i="86"/>
  <c r="Y23" i="86"/>
  <c r="Z23" i="86" s="1"/>
  <c r="AA23" i="86" s="1"/>
  <c r="Y18" i="86"/>
  <c r="V18" i="86"/>
  <c r="Z18" i="86"/>
  <c r="V56" i="85"/>
  <c r="V57" i="85" s="1"/>
  <c r="V58" i="85" s="1"/>
  <c r="Z56" i="85"/>
  <c r="Z57" i="85" s="1"/>
  <c r="Z58" i="85" s="1"/>
  <c r="Z29" i="85" s="1"/>
  <c r="Y62" i="84"/>
  <c r="Y30" i="84" s="1"/>
  <c r="W21" i="84"/>
  <c r="W56" i="85"/>
  <c r="W57" i="85" s="1"/>
  <c r="W58" i="85" s="1"/>
  <c r="U56" i="85"/>
  <c r="U57" i="85" s="1"/>
  <c r="U58" i="85" s="1"/>
  <c r="Y56" i="85"/>
  <c r="Y57" i="85" s="1"/>
  <c r="Y58" i="85" s="1"/>
  <c r="AA56" i="85"/>
  <c r="AA57" i="85" s="1"/>
  <c r="AA58" i="85" s="1"/>
  <c r="AA29" i="85" s="1"/>
  <c r="Y18" i="85"/>
  <c r="W56" i="84"/>
  <c r="W57" i="84" s="1"/>
  <c r="W58" i="84" s="1"/>
  <c r="AA56" i="84"/>
  <c r="AA57" i="84" s="1"/>
  <c r="AA58" i="84" s="1"/>
  <c r="AA29" i="84" s="1"/>
  <c r="X56" i="84"/>
  <c r="X57" i="84" s="1"/>
  <c r="X58" i="84" s="1"/>
  <c r="X29" i="84" s="1"/>
  <c r="X56" i="85"/>
  <c r="X57" i="85" s="1"/>
  <c r="X58" i="85" s="1"/>
  <c r="X29" i="85" s="1"/>
  <c r="Z23" i="85"/>
  <c r="Z21" i="85" s="1"/>
  <c r="W19" i="85"/>
  <c r="V18" i="85"/>
  <c r="Z18" i="85"/>
  <c r="W18" i="85"/>
  <c r="AA18" i="85"/>
  <c r="X18" i="85"/>
  <c r="V19" i="85"/>
  <c r="Z23" i="84"/>
  <c r="AA23" i="84" s="1"/>
  <c r="AA21" i="84" s="1"/>
  <c r="Y18" i="84"/>
  <c r="Z18" i="84"/>
  <c r="W18" i="84"/>
  <c r="AA18" i="84"/>
  <c r="X18" i="84"/>
  <c r="AE19" i="83"/>
  <c r="V23" i="83"/>
  <c r="W23" i="83" s="1"/>
  <c r="AE20" i="83"/>
  <c r="AA17" i="83"/>
  <c r="Z17" i="83"/>
  <c r="Y17" i="83"/>
  <c r="X17" i="83"/>
  <c r="W17" i="83"/>
  <c r="V17" i="83"/>
  <c r="V54" i="83"/>
  <c r="V53" i="83"/>
  <c r="W53" i="83"/>
  <c r="Z54" i="83"/>
  <c r="AA54" i="83"/>
  <c r="Z53" i="83"/>
  <c r="AA53" i="83"/>
  <c r="W54" i="83"/>
  <c r="X54" i="83"/>
  <c r="Y54" i="83"/>
  <c r="U54" i="83"/>
  <c r="X53" i="83"/>
  <c r="Y53" i="83"/>
  <c r="U53" i="83"/>
  <c r="W62" i="85" l="1"/>
  <c r="W30" i="85" s="1"/>
  <c r="W32" i="85" s="1"/>
  <c r="W29" i="85"/>
  <c r="Y62" i="85"/>
  <c r="Y30" i="85" s="1"/>
  <c r="Y32" i="85" s="1"/>
  <c r="Y29" i="85"/>
  <c r="V62" i="85"/>
  <c r="V30" i="85" s="1"/>
  <c r="V32" i="85" s="1"/>
  <c r="V29" i="85"/>
  <c r="W62" i="84"/>
  <c r="W30" i="84" s="1"/>
  <c r="W29" i="84"/>
  <c r="V29" i="86"/>
  <c r="V62" i="86"/>
  <c r="V30" i="86" s="1"/>
  <c r="V32" i="86" s="1"/>
  <c r="AA62" i="86"/>
  <c r="AA30" i="86" s="1"/>
  <c r="AA32" i="86" s="1"/>
  <c r="AA29" i="86"/>
  <c r="W62" i="86"/>
  <c r="W30" i="86" s="1"/>
  <c r="W32" i="86" s="1"/>
  <c r="W29" i="86"/>
  <c r="Y62" i="86"/>
  <c r="Y30" i="86" s="1"/>
  <c r="Z29" i="86"/>
  <c r="Z62" i="86"/>
  <c r="Z30" i="86" s="1"/>
  <c r="X22" i="86"/>
  <c r="X20" i="86" s="1"/>
  <c r="X19" i="86"/>
  <c r="AA22" i="86"/>
  <c r="AA19" i="86"/>
  <c r="X32" i="86"/>
  <c r="W19" i="86"/>
  <c r="W22" i="86"/>
  <c r="V19" i="86"/>
  <c r="Z62" i="85"/>
  <c r="Z30" i="85" s="1"/>
  <c r="W18" i="83"/>
  <c r="V21" i="83"/>
  <c r="AA56" i="83"/>
  <c r="AA57" i="83" s="1"/>
  <c r="AA58" i="83" s="1"/>
  <c r="AA29" i="83" s="1"/>
  <c r="Y56" i="83"/>
  <c r="Y57" i="83" s="1"/>
  <c r="Y58" i="83" s="1"/>
  <c r="Y29" i="83" s="1"/>
  <c r="Z56" i="83"/>
  <c r="Z57" i="83" s="1"/>
  <c r="Z58" i="83" s="1"/>
  <c r="Z29" i="83" s="1"/>
  <c r="V18" i="83"/>
  <c r="X62" i="84"/>
  <c r="X30" i="84" s="1"/>
  <c r="X32" i="84" s="1"/>
  <c r="Z21" i="84"/>
  <c r="AA62" i="84"/>
  <c r="AA30" i="84" s="1"/>
  <c r="AA32" i="84" s="1"/>
  <c r="Z62" i="84"/>
  <c r="Z30" i="84" s="1"/>
  <c r="Z32" i="84" s="1"/>
  <c r="X62" i="85"/>
  <c r="X30" i="85" s="1"/>
  <c r="X32" i="85" s="1"/>
  <c r="AA18" i="83"/>
  <c r="Y18" i="83"/>
  <c r="V56" i="83"/>
  <c r="V57" i="83" s="1"/>
  <c r="V58" i="83" s="1"/>
  <c r="W32" i="84"/>
  <c r="Y19" i="85"/>
  <c r="Y32" i="84"/>
  <c r="X19" i="85"/>
  <c r="AA23" i="85"/>
  <c r="AA21" i="85" s="1"/>
  <c r="X19" i="84"/>
  <c r="X22" i="84"/>
  <c r="X20" i="84" s="1"/>
  <c r="V22" i="84"/>
  <c r="V19" i="84"/>
  <c r="V32" i="84"/>
  <c r="W22" i="84"/>
  <c r="W19" i="84"/>
  <c r="Y22" i="84"/>
  <c r="Y20" i="84" s="1"/>
  <c r="Y19" i="84"/>
  <c r="Z22" i="84"/>
  <c r="Z19" i="84"/>
  <c r="AA19" i="84"/>
  <c r="AA22" i="84"/>
  <c r="U56" i="83"/>
  <c r="U57" i="83" s="1"/>
  <c r="U58" i="83" s="1"/>
  <c r="Z18" i="83"/>
  <c r="W56" i="83"/>
  <c r="W57" i="83" s="1"/>
  <c r="W58" i="83" s="1"/>
  <c r="W29" i="83" s="1"/>
  <c r="X56" i="83"/>
  <c r="X57" i="83" s="1"/>
  <c r="X58" i="83" s="1"/>
  <c r="X29" i="83" s="1"/>
  <c r="X23" i="83"/>
  <c r="Y23" i="83" s="1"/>
  <c r="W21" i="83"/>
  <c r="X18" i="83"/>
  <c r="V62" i="83" l="1"/>
  <c r="V30" i="83" s="1"/>
  <c r="V32" i="83" s="1"/>
  <c r="V29" i="83"/>
  <c r="W20" i="86"/>
  <c r="V20" i="86"/>
  <c r="Z22" i="86"/>
  <c r="Z20" i="86" s="1"/>
  <c r="Z19" i="86"/>
  <c r="Y22" i="86"/>
  <c r="Y20" i="86" s="1"/>
  <c r="Y19" i="86"/>
  <c r="Z32" i="86"/>
  <c r="AA20" i="86"/>
  <c r="Y32" i="86"/>
  <c r="AA62" i="85"/>
  <c r="AA30" i="85" s="1"/>
  <c r="AA32" i="85" s="1"/>
  <c r="Y62" i="83"/>
  <c r="Y30" i="83" s="1"/>
  <c r="X62" i="83"/>
  <c r="X30" i="83" s="1"/>
  <c r="W62" i="83"/>
  <c r="W30" i="83" s="1"/>
  <c r="W32" i="83" s="1"/>
  <c r="AA20" i="84"/>
  <c r="Z19" i="85"/>
  <c r="Z32" i="85"/>
  <c r="Z20" i="84"/>
  <c r="W20" i="84"/>
  <c r="V20" i="84"/>
  <c r="X21" i="83"/>
  <c r="Z23" i="83"/>
  <c r="Z62" i="83" s="1"/>
  <c r="Y21" i="83"/>
  <c r="AA22" i="85" l="1"/>
  <c r="AA19" i="85"/>
  <c r="W22" i="85"/>
  <c r="V22" i="85"/>
  <c r="Y22" i="85"/>
  <c r="X22" i="85"/>
  <c r="X20" i="85" s="1"/>
  <c r="Z22" i="85"/>
  <c r="X19" i="83"/>
  <c r="V19" i="83"/>
  <c r="Y32" i="83"/>
  <c r="Y19" i="83"/>
  <c r="W19" i="83"/>
  <c r="AA23" i="83"/>
  <c r="AA62" i="83" s="1"/>
  <c r="Z21" i="83"/>
  <c r="Z30" i="83"/>
  <c r="X32" i="83"/>
  <c r="Z32" i="83" l="1"/>
  <c r="V20" i="85"/>
  <c r="Z20" i="85"/>
  <c r="Y20" i="85"/>
  <c r="W20" i="85"/>
  <c r="AA20" i="85"/>
  <c r="AA30" i="83"/>
  <c r="AA21" i="83"/>
  <c r="Z19" i="83"/>
  <c r="AA19" i="83" l="1"/>
  <c r="AA22" i="83"/>
  <c r="V22" i="83"/>
  <c r="W22" i="83"/>
  <c r="Y22" i="83"/>
  <c r="X22" i="83"/>
  <c r="X20" i="83" s="1"/>
  <c r="Z22" i="83"/>
  <c r="Z20" i="83" s="1"/>
  <c r="AA32" i="83"/>
  <c r="W20" i="83" l="1"/>
  <c r="AA20" i="83"/>
  <c r="V20" i="83"/>
  <c r="Y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8A860D91-25A4-40CC-8249-A56C10084EF0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A3DF56FC-C66F-44EE-89CA-83D9C881B4D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897C7B21-3D12-4EA4-ABA5-DD6CE134D12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EEE7F2D2-B59F-434C-A336-1AA17A5CCA1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9450D2EA-5831-4408-8A3C-5039C44FAE84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9B37F1A-6D1D-4135-9EFB-B3262ED4C33D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982F0D4A-B541-40F7-85E5-DFBFA6F6E858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59B50E7E-3778-4305-93E3-4D37DAAF445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E989ACB0-AD5F-49E2-8F28-60F0AEE8E513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B1C26DA9-E388-4333-85F9-C2A6E5AAC8F6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<sst xmlns="http://schemas.openxmlformats.org/spreadsheetml/2006/main" count="384" uniqueCount="77">
  <si>
    <t>Sample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</si>
  <si>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</si>
  <si>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</si>
  <si>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</si>
  <si>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</si>
  <si>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</si>
  <si>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</si>
  <si>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</si>
  <si>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Enter the sensitivity values into the yellow boxes.Never leave the first box empty.</t>
  </si>
  <si>
    <t>ce1</t>
  </si>
  <si>
    <t>ce2</t>
  </si>
  <si>
    <t>ce3</t>
  </si>
  <si>
    <t>ce1_anoxia</t>
  </si>
  <si>
    <t>ce2_anoxia</t>
  </si>
  <si>
    <t>ce3_anoxia</t>
  </si>
  <si>
    <t>SUIT-013_AmR_ce_D023</t>
  </si>
  <si>
    <t>Sensitivity of 0 (before sample) comes from the AmR calibration file.</t>
  </si>
  <si>
    <t>FCR</t>
  </si>
  <si>
    <t>Flux per V</t>
  </si>
  <si>
    <t>Flux per V (bc)</t>
  </si>
  <si>
    <t>Reference state:</t>
  </si>
  <si>
    <t>Baseline state:</t>
  </si>
  <si>
    <t>ROUTINE-respiration</t>
  </si>
  <si>
    <t>Residual oxygen consumption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</si>
  <si>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AA boxes) </t>
    </r>
  </si>
  <si>
    <t>Titration volume correction</t>
  </si>
  <si>
    <t>Unselect known sample correction if the sample concentration is not known</t>
  </si>
  <si>
    <t>Known sample concentration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</si>
  <si>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</si>
  <si>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</si>
  <si>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</si>
  <si>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</si>
  <si>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</si>
  <si>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</si>
  <si>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>Please, check the equation used for MiR05. For details, see:MiPNet24.10</t>
  </si>
  <si>
    <t>O2k-Amp trace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</si>
  <si>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</si>
  <si>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</si>
  <si>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</si>
  <si>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t>Please check the equation used for MiR05. For details, see:MiPNet24.10</t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</si>
  <si>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</si>
  <si>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</si>
  <si>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</si>
  <si>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</si>
  <si>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flow per x at the basline state might be higher that  at the state afterwards, therefore, the baseline-corrected specific 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flux is omitted.</t>
    </r>
  </si>
  <si>
    <r>
      <t>O2k-O</t>
    </r>
    <r>
      <rPr>
        <b/>
        <vertAlign val="subscript"/>
        <sz val="10"/>
        <rFont val="Verdana"/>
        <family val="2"/>
      </rPr>
      <t xml:space="preserve">2 </t>
    </r>
    <r>
      <rPr>
        <b/>
        <sz val="10"/>
        <rFont val="Verdana"/>
        <family val="2"/>
      </rPr>
      <t>trace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</si>
  <si>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</si>
  <si>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</si>
  <si>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</si>
  <si>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</si>
  <si>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</si>
  <si>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</si>
  <si>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</si>
  <si>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</si>
  <si>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</si>
  <si>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</si>
  <si>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</si>
  <si>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</si>
  <si>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</si>
  <si>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</si>
  <si>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</si>
  <si>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</si>
  <si>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</si>
  <si>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</si>
  <si>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</si>
  <si>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</si>
  <si>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</si>
  <si>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</si>
  <si>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</si>
  <si>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</si>
  <si>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</si>
  <si>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</si>
  <si>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</si>
  <si>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 xml:space="preserve">FCR </t>
    </r>
    <r>
      <rPr>
        <b/>
        <sz val="10"/>
        <rFont val="Verdana"/>
        <family val="2"/>
      </rPr>
      <t>(bc)</t>
    </r>
  </si>
  <si>
    <r>
      <t>FCR</t>
    </r>
    <r>
      <rPr>
        <b/>
        <sz val="10"/>
        <rFont val="Verdana"/>
        <family val="2"/>
      </rPr>
      <t xml:space="preserve"> 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</si>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</sst>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theme="0" tint="-0.249977111117893"/>
      <name val="Verdana"/>
      <family val="2"/>
    </font>
    <font>
      <sz val="10"/>
      <color theme="0" tint="-0.249977111117893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rgb="FF00FF00"/>
      <name val="Verdana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vertAlign val="subscript"/>
      <sz val="1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14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2" fontId="1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8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horizontal="right" vertical="center"/>
    </xf>
    <xf numFmtId="165" fontId="9" fillId="10" borderId="0" xfId="0" applyNumberFormat="1" applyFont="1" applyFill="1" applyBorder="1" applyAlignment="1">
      <alignment horizontal="right" vertical="center"/>
    </xf>
    <xf numFmtId="0" fontId="9" fillId="1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0" borderId="0" xfId="0" applyNumberFormat="1" applyFont="1" applyFill="1" applyBorder="1" applyAlignment="1">
      <alignment horizontal="right" vertical="center"/>
    </xf>
    <xf numFmtId="166" fontId="9" fillId="10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0" fontId="8" fillId="0" borderId="0" xfId="0" applyFont="1" applyBorder="1" applyAlignment="1">
      <alignment horizontal="right" vertical="top"/>
    </xf>
    <xf numFmtId="0" fontId="6" fillId="7" borderId="0" xfId="0" applyFont="1" applyFill="1" applyBorder="1"/>
    <xf numFmtId="0" fontId="6" fillId="7" borderId="0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7" borderId="0" xfId="0" applyFont="1" applyFill="1" applyBorder="1"/>
    <xf numFmtId="2" fontId="7" fillId="7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1" fontId="7" fillId="7" borderId="0" xfId="0" applyNumberFormat="1" applyFont="1" applyFill="1" applyBorder="1" applyAlignment="1">
      <alignment vertical="top"/>
    </xf>
    <xf numFmtId="21" fontId="7" fillId="0" borderId="0" xfId="0" applyNumberFormat="1" applyFont="1" applyBorder="1" applyAlignment="1">
      <alignment vertical="top"/>
    </xf>
    <xf numFmtId="2" fontId="7" fillId="7" borderId="0" xfId="0" applyNumberFormat="1" applyFont="1" applyFill="1" applyBorder="1" applyAlignment="1">
      <alignment vertical="top"/>
    </xf>
    <xf numFmtId="21" fontId="6" fillId="7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7" borderId="0" xfId="0" applyFont="1" applyFill="1" applyBorder="1" applyAlignment="1">
      <alignment vertical="top"/>
    </xf>
    <xf numFmtId="0" fontId="15" fillId="7" borderId="0" xfId="0" applyFont="1" applyFill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7" fillId="8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8" borderId="0" xfId="0" applyNumberFormat="1" applyFont="1" applyFill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7" fillId="8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8" borderId="0" xfId="0" applyFont="1" applyFill="1" applyBorder="1" applyAlignment="1">
      <alignment vertical="top"/>
    </xf>
    <xf numFmtId="0" fontId="6" fillId="8" borderId="0" xfId="0" applyFont="1" applyFill="1" applyBorder="1" applyAlignment="1">
      <alignment vertical="top"/>
    </xf>
    <xf numFmtId="166" fontId="6" fillId="8" borderId="0" xfId="0" applyNumberFormat="1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17" fillId="9" borderId="0" xfId="0" applyNumberFormat="1" applyFont="1" applyFill="1" applyBorder="1" applyAlignment="1">
      <alignment vertical="top"/>
    </xf>
    <xf numFmtId="0" fontId="7" fillId="8" borderId="0" xfId="0" applyFont="1" applyFill="1" applyBorder="1" applyAlignment="1">
      <alignment horizontal="center"/>
    </xf>
    <xf numFmtId="0" fontId="15" fillId="8" borderId="0" xfId="0" applyFont="1" applyFill="1" applyBorder="1"/>
    <xf numFmtId="21" fontId="15" fillId="8" borderId="0" xfId="0" applyNumberFormat="1" applyFont="1" applyFill="1" applyBorder="1" applyAlignment="1">
      <alignment vertical="top"/>
    </xf>
    <xf numFmtId="21" fontId="10" fillId="8" borderId="0" xfId="0" applyNumberFormat="1" applyFont="1" applyFill="1" applyBorder="1" applyAlignment="1">
      <alignment vertical="top"/>
    </xf>
    <xf numFmtId="166" fontId="10" fillId="8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" fontId="15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21" fontId="6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7" borderId="0" xfId="0" applyFont="1" applyFill="1" applyBorder="1"/>
    <xf numFmtId="0" fontId="22" fillId="7" borderId="0" xfId="0" applyFont="1" applyFill="1" applyBorder="1" applyAlignment="1">
      <alignment vertical="top"/>
    </xf>
    <xf numFmtId="4" fontId="7" fillId="7" borderId="0" xfId="0" applyNumberFormat="1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7" borderId="0" xfId="0" applyFont="1" applyFill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vertical="top"/>
    </xf>
    <xf numFmtId="21" fontId="10" fillId="12" borderId="0" xfId="0" applyNumberFormat="1" applyFont="1" applyFill="1" applyBorder="1"/>
    <xf numFmtId="0" fontId="7" fillId="12" borderId="0" xfId="0" applyFont="1" applyFill="1" applyBorder="1" applyAlignment="1">
      <alignment vertical="top"/>
    </xf>
    <xf numFmtId="0" fontId="7" fillId="12" borderId="0" xfId="0" applyFont="1" applyFill="1" applyBorder="1"/>
    <xf numFmtId="21" fontId="7" fillId="12" borderId="0" xfId="0" applyNumberFormat="1" applyFont="1" applyFill="1" applyBorder="1" applyAlignment="1">
      <alignment vertical="top"/>
    </xf>
    <xf numFmtId="166" fontId="7" fillId="12" borderId="0" xfId="0" applyNumberFormat="1" applyFont="1" applyFill="1" applyBorder="1" applyAlignment="1">
      <alignment vertical="top"/>
    </xf>
    <xf numFmtId="166" fontId="28" fillId="12" borderId="0" xfId="0" applyNumberFormat="1" applyFont="1" applyFill="1" applyBorder="1" applyAlignment="1">
      <alignment vertical="top"/>
    </xf>
    <xf numFmtId="0" fontId="15" fillId="12" borderId="0" xfId="0" applyFont="1" applyFill="1" applyBorder="1"/>
    <xf numFmtId="21" fontId="15" fillId="12" borderId="0" xfId="0" applyNumberFormat="1" applyFont="1" applyFill="1" applyBorder="1" applyAlignment="1">
      <alignment vertical="top"/>
    </xf>
    <xf numFmtId="166" fontId="15" fillId="12" borderId="0" xfId="0" applyNumberFormat="1" applyFont="1" applyFill="1" applyBorder="1" applyAlignment="1">
      <alignment vertical="top"/>
    </xf>
    <xf numFmtId="166" fontId="27" fillId="12" borderId="0" xfId="0" applyNumberFormat="1" applyFont="1" applyFill="1" applyBorder="1" applyAlignment="1">
      <alignment vertical="top"/>
    </xf>
    <xf numFmtId="164" fontId="15" fillId="12" borderId="0" xfId="0" applyNumberFormat="1" applyFont="1" applyFill="1" applyBorder="1" applyAlignment="1">
      <alignment vertical="top"/>
    </xf>
    <xf numFmtId="164" fontId="27" fillId="12" borderId="0" xfId="0" applyNumberFormat="1" applyFont="1" applyFill="1" applyBorder="1" applyAlignment="1">
      <alignment vertical="top"/>
    </xf>
    <xf numFmtId="0" fontId="6" fillId="12" borderId="0" xfId="0" applyFont="1" applyFill="1" applyBorder="1"/>
    <xf numFmtId="0" fontId="6" fillId="13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3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7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6" fillId="6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top"/>
    </xf>
    <xf numFmtId="166" fontId="7" fillId="9" borderId="0" xfId="0" applyNumberFormat="1" applyFont="1" applyFill="1" applyBorder="1" applyAlignment="1">
      <alignment vertical="top"/>
    </xf>
    <xf numFmtId="0" fontId="43" fillId="0" borderId="0" xfId="0" applyFont="1" applyBorder="1" applyAlignment="1">
      <alignment horizontal="left"/>
    </xf>
    <xf numFmtId="0" fontId="45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1" borderId="0" xfId="0" applyFont="1" applyFill="1" applyAlignment="1">
      <alignment horizontal="center" vertical="center"/>
    </xf>
    <xf numFmtId="0" fontId="17" fillId="12" borderId="0" xfId="0" applyFont="1" applyFill="1" applyBorder="1" applyAlignment="1">
      <alignment vertical="top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 applyAlignment="1">
      <alignment horizontal="left"/>
    </xf>
    <xf numFmtId="0" fontId="45" fillId="0" borderId="0" xfId="0" applyFont="1"/>
    <xf numFmtId="0" fontId="46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3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5" fillId="0" borderId="0" xfId="0" applyFont="1"/>
    <xf numFmtId="0" fontId="18" fillId="10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99"/>
      <color rgb="FF008000"/>
      <color rgb="FF00B05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A06-40BA-84DC-31F79C0C81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06-40BA-84DC-31F79C0C811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MiR05-Kit#19.01689'!$U$37:$AA$37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F-4F4C-B4EF-BF00BAA03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7656736451077"/>
          <c:y val="6.196599735675627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C7-4661-8035-44C109BC200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7-4661-8035-44C109BC200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C7-4661-8035-44C109BC200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7-4661-8035-44C109BC200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D5-428C-8C11-3C101F4DE36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D5-428C-8C11-3C101F4DE3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C7-4661-8035-44C109BC200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C7-4661-8035-44C109BC200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EC7-4661-8035-44C109BC20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7-4661-8035-44C109BC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FC-416F-B8BD-4513A4F3CA4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FC-416F-B8BD-4513A4F3CA4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FC-416F-B8BD-4513A4F3CA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FC-416F-B8BD-4513A4F3CA4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FC-416F-B8BD-4513A4F3CA4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FC-416F-B8BD-4513A4F3CA4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FC-416F-B8BD-4513A4F3CA4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FC-416F-B8BD-4513A4F3CA4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FC-416F-B8BD-4513A4F3CA4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AFC-416F-B8BD-4513A4F3CA4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AFC-416F-B8BD-4513A4F3CA4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AFC-416F-B8BD-4513A4F3CA4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AFC-416F-B8BD-4513A4F3CA4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FC-416F-B8BD-4513A4F3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9A-406B-B0B0-51DD3812FD9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9A-406B-B0B0-51DD3812FD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9A-406B-B0B0-51DD3812FD9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9A-406B-B0B0-51DD3812FD9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9A-406B-B0B0-51DD3812FD9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9A-406B-B0B0-51DD3812FD9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9A-406B-B0B0-51DD3812FD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A9A-406B-B0B0-51DD3812FD9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A9A-406B-B0B0-51DD3812FD9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A9A-406B-B0B0-51DD3812FD9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A9A-406B-B0B0-51DD3812FD9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9A-406B-B0B0-51DD3812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MiR05-Kit#20J01923'!$U$37:$AA$37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0-4FC0-AB97-B1E967F05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2B-4DE7-958B-2AB02DEA03C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2B-4DE7-958B-2AB02DEA03C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2B-4DE7-958B-2AB02DEA03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2B-4DE7-958B-2AB02DEA03C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2B-4DE7-958B-2AB02DEA03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2B-4DE7-958B-2AB02DEA03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F2B-4DE7-958B-2AB02DEA03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F2B-4DE7-958B-2AB02DEA03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F2B-4DE7-958B-2AB02DEA03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2B-4DE7-958B-2AB02DEA0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4C-441E-8533-1BE34083342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4C-441E-8533-1BE3408334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4C-441E-8533-1BE34083342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4C-441E-8533-1BE3408334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4C-441E-8533-1BE3408334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4C-441E-8533-1BE3408334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4C-441E-8533-1BE3408334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4C-441E-8533-1BE3408334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4C-441E-8533-1BE3408334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4C-441E-8533-1BE34083342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94C-441E-8533-1BE34083342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94C-441E-8533-1BE3408334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94C-441E-8533-1BE34083342C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94C-441E-8533-1BE34083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7865574125546"/>
          <c:y val="5.817888763625198E-2"/>
          <c:w val="0.72905972878990255"/>
          <c:h val="0.6838601521340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B3-48E5-904C-61F76BA794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81-4808-8C87-63ED79828C4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81-4808-8C87-63ED79828C4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81-4808-8C87-63ED79828C4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F8-4089-B9CC-A4DA7A96630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F8-4089-B9CC-A4DA7A96630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D81-4808-8C87-63ED79828C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D81-4808-8C87-63ED79828C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81-4808-8C87-63ED79828C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81-4808-8C87-63ED7982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4.0922260339786428E-3"/>
              <c:y val="0.367596050766648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4796675236476"/>
          <c:y val="0.13174811605993925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2F-4C7C-AED4-9CC7A8C58E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2F-4C7C-AED4-9CC7A8C58E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F-4C7C-AED4-9CC7A8C58E9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2F-4C7C-AED4-9CC7A8C58E9F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0E-4971-B9C6-65A7D5278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E0E-4971-B9C6-65A7D527893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2F-4C7C-AED4-9CC7A8C58E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2F-4C7C-AED4-9CC7A8C58E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2F-4C7C-AED4-9CC7A8C58E9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2F-4C7C-AED4-9CC7A8C58E9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2F-4C7C-AED4-9CC7A8C58E9F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2F-4C7C-AED4-9CC7A8C5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MiR05-Kit#18.02872'!$U$37:$AA$37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A-4726-8271-AAC93304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12-4660-9D91-D3D20C00E41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2-4660-9D91-D3D20C00E41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2-4660-9D91-D3D20C00E41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2-4660-9D91-D3D20C00E41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84-4512-90A3-009C7F26AA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E84-4512-90A3-009C7F26AA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12-4660-9D91-D3D20C00E41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12-4660-9D91-D3D20C00E41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12-4660-9D91-D3D20C00E4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12-4660-9D91-D3D20C00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2B-40D9-BF3B-BCAFAF5CC68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B-40D9-BF3B-BCAFAF5CC68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2B-40D9-BF3B-BCAFAF5CC68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B-40D9-BF3B-BCAFAF5CC68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2B-40D9-BF3B-BCAFAF5CC68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2B-40D9-BF3B-BCAFAF5CC68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12B-40D9-BF3B-BCAFAF5CC68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2B-40D9-BF3B-BCAFAF5CC68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2B-40D9-BF3B-BCAFAF5CC6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2B-40D9-BF3B-BCAFAF5CC68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12B-40D9-BF3B-BCAFAF5CC68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12B-40D9-BF3B-BCAFAF5CC68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12B-40D9-BF3B-BCAFAF5CC68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2B-40D9-BF3B-BCAFAF5C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72D-495F-948D-48245719F98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2D-495F-948D-48245719F98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2D-495F-948D-48245719F98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2D-495F-948D-48245719F98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19-4345-82F4-E8E1525DED8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519-4345-82F4-E8E1525DED8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2D-495F-948D-48245719F9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2D-495F-948D-48245719F9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2D-495F-948D-48245719F9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2D-495F-948D-48245719F98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2D-495F-948D-48245719F988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2D-495F-948D-48245719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152104417954E-2"/>
              <c:y val="0.343228256908236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3393280</xdr:colOff>
      <xdr:row>1</xdr:row>
      <xdr:rowOff>83345</xdr:rowOff>
    </xdr:from>
    <xdr:to>
      <xdr:col>9</xdr:col>
      <xdr:colOff>65603</xdr:colOff>
      <xdr:row>5</xdr:row>
      <xdr:rowOff>152401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861130" y="254795"/>
          <a:ext cx="3225523" cy="77390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10" name="Rectangle 5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19683808">
          <a:off x="43023593" y="43439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266700</xdr:colOff>
      <xdr:row>30</xdr:row>
      <xdr:rowOff>142875</xdr:rowOff>
    </xdr:from>
    <xdr:to>
      <xdr:col>9</xdr:col>
      <xdr:colOff>790710</xdr:colOff>
      <xdr:row>59</xdr:row>
      <xdr:rowOff>107157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423862</xdr:colOff>
      <xdr:row>6</xdr:row>
      <xdr:rowOff>2381</xdr:rowOff>
    </xdr:from>
    <xdr:to>
      <xdr:col>8</xdr:col>
      <xdr:colOff>393382</xdr:colOff>
      <xdr:row>32</xdr:row>
      <xdr:rowOff>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851605" y="216695"/>
          <a:ext cx="3225523" cy="7929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3183730</xdr:colOff>
      <xdr:row>1</xdr:row>
      <xdr:rowOff>47625</xdr:rowOff>
    </xdr:from>
    <xdr:to>
      <xdr:col>8</xdr:col>
      <xdr:colOff>2656403</xdr:colOff>
      <xdr:row>5</xdr:row>
      <xdr:rowOff>151787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651580" y="219075"/>
          <a:ext cx="3225523" cy="809012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504825</xdr:colOff>
      <xdr:row>30</xdr:row>
      <xdr:rowOff>57150</xdr:rowOff>
    </xdr:from>
    <xdr:to>
      <xdr:col>9</xdr:col>
      <xdr:colOff>790710</xdr:colOff>
      <xdr:row>58</xdr:row>
      <xdr:rowOff>116238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300037</xdr:colOff>
      <xdr:row>5</xdr:row>
      <xdr:rowOff>154781</xdr:rowOff>
    </xdr:from>
    <xdr:to>
      <xdr:col>8</xdr:col>
      <xdr:colOff>269557</xdr:colOff>
      <xdr:row>31</xdr:row>
      <xdr:rowOff>152400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2" name="Rechteck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94430" y="216695"/>
          <a:ext cx="3044548" cy="8691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5" name="Rectangle 5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 rot="19683808">
          <a:off x="39063098" y="4528759"/>
          <a:ext cx="810855" cy="2390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topLeftCell="K1" zoomScale="96" zoomScaleNormal="96" zoomScalePageLayoutView="55" workbookViewId="0">
      <selection activeCell="L4" sqref="L4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7109375" style="2" customWidth="1"/>
    <col min="14" max="14" width="28.85546875" style="2" customWidth="1"/>
    <col min="15" max="15" width="16.57031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6" t="s">
        <v>9</v>
      </c>
      <c r="W3" s="157" t="s">
        <v>12</v>
      </c>
      <c r="X3" s="156" t="s">
        <v>10</v>
      </c>
      <c r="Y3" s="157" t="s">
        <v>13</v>
      </c>
      <c r="Z3" s="156" t="s">
        <v>11</v>
      </c>
      <c r="AA3" s="157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73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IF(ISNUMBER(V17),IF(VolumeCorr=TRUE,IF(UnknownSampleCheck=FALSE,V17/V23,V17/V23/$M$12),IF(UnknownSampleCheck=FALSE,V17,V17/$M$12)),"")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0.1159</v>
      </c>
      <c r="V53" s="110">
        <f t="shared" ref="V53:W53" si="11">$W$66*V49+$X$66</f>
        <v>0.1159</v>
      </c>
      <c r="W53" s="110">
        <f t="shared" si="11"/>
        <v>0.1159</v>
      </c>
      <c r="X53" s="110">
        <f t="shared" ref="X53:AA53" si="12">$W$66*X49+$X$66</f>
        <v>0.1159</v>
      </c>
      <c r="Y53" s="110">
        <f t="shared" si="12"/>
        <v>0.1159</v>
      </c>
      <c r="Z53" s="110">
        <f t="shared" si="12"/>
        <v>0.1159</v>
      </c>
      <c r="AA53" s="110">
        <f t="shared" si="12"/>
        <v>0.1159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 t="shared" ref="U54:AA54" si="13">(($X67*U12+$W67)/($X67*$U12+$W67))</f>
        <v>1</v>
      </c>
      <c r="V54" s="111">
        <f t="shared" si="13"/>
        <v>1</v>
      </c>
      <c r="W54" s="111">
        <f t="shared" si="13"/>
        <v>1</v>
      </c>
      <c r="X54" s="111">
        <f t="shared" si="13"/>
        <v>1</v>
      </c>
      <c r="Y54" s="111">
        <f t="shared" si="13"/>
        <v>1</v>
      </c>
      <c r="Z54" s="111">
        <f t="shared" si="13"/>
        <v>1</v>
      </c>
      <c r="AA54" s="111">
        <f t="shared" si="13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0.1159</v>
      </c>
      <c r="V56" s="111">
        <f t="shared" ref="V56:W56" si="14">V54*V53</f>
        <v>0.1159</v>
      </c>
      <c r="W56" s="111">
        <f t="shared" si="14"/>
        <v>0.1159</v>
      </c>
      <c r="X56" s="111">
        <f t="shared" ref="X56:AA56" si="15">X54*X53</f>
        <v>0.1159</v>
      </c>
      <c r="Y56" s="111">
        <f t="shared" si="15"/>
        <v>0.1159</v>
      </c>
      <c r="Z56" s="111">
        <f t="shared" si="15"/>
        <v>0.1159</v>
      </c>
      <c r="AA56" s="111">
        <f t="shared" si="15"/>
        <v>0.1159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-0.1159</v>
      </c>
      <c r="V57" s="111">
        <f t="shared" ref="V57:W57" si="16">V50-V56</f>
        <v>-0.1159</v>
      </c>
      <c r="W57" s="111">
        <f t="shared" si="16"/>
        <v>-0.1159</v>
      </c>
      <c r="X57" s="111">
        <f t="shared" ref="X57:AA57" si="17">X50-X56</f>
        <v>-0.1159</v>
      </c>
      <c r="Y57" s="111">
        <f t="shared" si="17"/>
        <v>-0.1159</v>
      </c>
      <c r="Z57" s="111">
        <f t="shared" si="17"/>
        <v>-0.1159</v>
      </c>
      <c r="AA57" s="111">
        <f t="shared" si="17"/>
        <v>-0.1159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8">U57/U37</f>
        <v>#DIV/0!</v>
      </c>
      <c r="V58" s="97" t="e">
        <f t="shared" si="18"/>
        <v>#DIV/0!</v>
      </c>
      <c r="W58" s="97" t="e">
        <f t="shared" si="18"/>
        <v>#DIV/0!</v>
      </c>
      <c r="X58" s="97" t="e">
        <f t="shared" si="18"/>
        <v>#DIV/0!</v>
      </c>
      <c r="Y58" s="97" t="e">
        <f t="shared" si="18"/>
        <v>#DIV/0!</v>
      </c>
      <c r="Z58" s="97" t="e">
        <f t="shared" si="18"/>
        <v>#DIV/0!</v>
      </c>
      <c r="AA58" s="97" t="e">
        <f t="shared" si="18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S61" s="41"/>
      <c r="AX61" s="51"/>
    </row>
    <row r="62" spans="1:53" s="32" customFormat="1" ht="15.75" x14ac:dyDescent="0.25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9">IF(ISNUMBER(V58),IF(VolumeCorr=TRUE,IF(UnknownSampleCheck=FALSE,V58/V23,V58/V23/$M$12),IF(UnknownSampleCheck=FALSE,V58,V58/$M$12)),"")</f>
        <v/>
      </c>
      <c r="W62" s="116" t="str">
        <f t="shared" si="19"/>
        <v/>
      </c>
      <c r="X62" s="116" t="str">
        <f t="shared" si="19"/>
        <v/>
      </c>
      <c r="Y62" s="116" t="str">
        <f t="shared" si="19"/>
        <v/>
      </c>
      <c r="Z62" s="116" t="str">
        <f t="shared" si="19"/>
        <v/>
      </c>
      <c r="AA62" s="116" t="str">
        <f t="shared" si="19"/>
        <v/>
      </c>
      <c r="AB62" s="115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F63" s="6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F64" s="123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F65" s="6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65</v>
      </c>
      <c r="N66" s="213" t="s">
        <v>66</v>
      </c>
      <c r="O66" s="213"/>
      <c r="U66" s="175"/>
      <c r="V66" s="175"/>
      <c r="W66" s="207">
        <v>8.2000000000000007E-3</v>
      </c>
      <c r="X66" s="207">
        <v>0.1159</v>
      </c>
      <c r="Y66" s="154" t="s">
        <v>39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61</v>
      </c>
      <c r="N67" s="206" t="s">
        <v>67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6" name="Check Box 29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88EF-0E8C-440A-A9C1-417394745B0A}">
  <dimension ref="A1:BH129"/>
  <sheetViews>
    <sheetView showGridLines="0" topLeftCell="K1" zoomScale="102" zoomScaleNormal="102" zoomScalePageLayoutView="55" workbookViewId="0">
      <selection activeCell="M33" sqref="M33:P33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28515625" style="2" customWidth="1"/>
    <col min="14" max="14" width="28.140625" style="2" customWidth="1"/>
    <col min="15" max="15" width="22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8" t="s">
        <v>9</v>
      </c>
      <c r="W3" s="159" t="s">
        <v>12</v>
      </c>
      <c r="X3" s="158" t="s">
        <v>10</v>
      </c>
      <c r="Y3" s="159" t="s">
        <v>13</v>
      </c>
      <c r="Z3" s="158" t="s">
        <v>11</v>
      </c>
      <c r="AA3" s="159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73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IF(ISNUMBER(V17),IF(VolumeC=TRUE,IF(UnknownSample=FALSE,V17/V23,V17/V23/$M$12),IF(UnknownSample=FALSE,V17,V17/$M$12)),"")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9.1399999999999995E-2</v>
      </c>
      <c r="V53" s="110">
        <f t="shared" ref="V53:AA53" si="11">$W$66*V49+$X$66</f>
        <v>9.1399999999999995E-2</v>
      </c>
      <c r="W53" s="110">
        <f t="shared" si="11"/>
        <v>9.1399999999999995E-2</v>
      </c>
      <c r="X53" s="110">
        <f t="shared" si="11"/>
        <v>9.1399999999999995E-2</v>
      </c>
      <c r="Y53" s="110">
        <f t="shared" si="11"/>
        <v>9.1399999999999995E-2</v>
      </c>
      <c r="Z53" s="110">
        <f t="shared" si="11"/>
        <v>9.1399999999999995E-2</v>
      </c>
      <c r="AA53" s="110">
        <f t="shared" si="11"/>
        <v>9.1399999999999995E-2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 t="shared" ref="U54:AA54" si="12">(($X67*U12+$W67)/($X67*$U12+$W67))</f>
        <v>1</v>
      </c>
      <c r="V54" s="111">
        <f t="shared" si="12"/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9.1399999999999995E-2</v>
      </c>
      <c r="V56" s="111">
        <f t="shared" ref="V56:AA56" si="13">V54*V53</f>
        <v>9.1399999999999995E-2</v>
      </c>
      <c r="W56" s="111">
        <f t="shared" si="13"/>
        <v>9.1399999999999995E-2</v>
      </c>
      <c r="X56" s="111">
        <f t="shared" si="13"/>
        <v>9.1399999999999995E-2</v>
      </c>
      <c r="Y56" s="111">
        <f t="shared" si="13"/>
        <v>9.1399999999999995E-2</v>
      </c>
      <c r="Z56" s="111">
        <f t="shared" si="13"/>
        <v>9.1399999999999995E-2</v>
      </c>
      <c r="AA56" s="111">
        <f t="shared" si="13"/>
        <v>9.1399999999999995E-2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-9.1399999999999995E-2</v>
      </c>
      <c r="V57" s="111">
        <f t="shared" ref="V57:AA57" si="14">V50-V56</f>
        <v>-9.1399999999999995E-2</v>
      </c>
      <c r="W57" s="111">
        <f t="shared" si="14"/>
        <v>-9.1399999999999995E-2</v>
      </c>
      <c r="X57" s="111">
        <f t="shared" si="14"/>
        <v>-9.1399999999999995E-2</v>
      </c>
      <c r="Y57" s="111">
        <f t="shared" si="14"/>
        <v>-9.1399999999999995E-2</v>
      </c>
      <c r="Z57" s="111">
        <f t="shared" si="14"/>
        <v>-9.1399999999999995E-2</v>
      </c>
      <c r="AA57" s="111">
        <f t="shared" si="14"/>
        <v>-9.1399999999999995E-2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G61" s="6"/>
      <c r="AH61" s="6"/>
      <c r="AI61" s="6"/>
      <c r="AS61" s="41"/>
      <c r="AX61" s="51"/>
    </row>
    <row r="62" spans="1:53" s="32" customFormat="1" ht="15.75" x14ac:dyDescent="0.25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IF(ISNUMBER(V58),IF(VolumeCorr=TRUE,IF(UnknownSampleCheck=FALSE,V58/V23,V58/V23/$M$12),IF(UnknownSampleCheck=FALSE,V58,V58/$M$12)),"")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68</v>
      </c>
      <c r="N66" s="213" t="s">
        <v>69</v>
      </c>
      <c r="O66" s="213"/>
      <c r="U66" s="175"/>
      <c r="V66" s="175"/>
      <c r="W66" s="207">
        <v>-1.9800000000000002E-2</v>
      </c>
      <c r="X66" s="207">
        <v>9.1399999999999995E-2</v>
      </c>
      <c r="Y66" s="154" t="s">
        <v>34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61</v>
      </c>
      <c r="N67" s="206" t="s">
        <v>67</v>
      </c>
      <c r="O67" s="160"/>
      <c r="U67" s="175"/>
      <c r="V67" s="175"/>
      <c r="W67" s="176">
        <v>2.0000000000000001E-4</v>
      </c>
      <c r="X67" s="176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50EA-E737-4BB0-AB02-C695F3501DEF}">
  <dimension ref="A1:BH129"/>
  <sheetViews>
    <sheetView showGridLines="0" topLeftCell="K1" zoomScale="102" zoomScaleNormal="102" zoomScalePageLayoutView="55" workbookViewId="0">
      <selection activeCell="L4" sqref="L4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7109375" style="2" customWidth="1"/>
    <col min="14" max="14" width="28.42578125" style="2" customWidth="1"/>
    <col min="15" max="15" width="16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8.570312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6" t="s">
        <v>7</v>
      </c>
      <c r="V3" s="153" t="s">
        <v>9</v>
      </c>
      <c r="W3" s="17" t="s">
        <v>12</v>
      </c>
      <c r="X3" s="153" t="s">
        <v>10</v>
      </c>
      <c r="Y3" s="17" t="s">
        <v>13</v>
      </c>
      <c r="Z3" s="153" t="s">
        <v>11</v>
      </c>
      <c r="AA3" s="17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6" t="s">
        <v>7</v>
      </c>
      <c r="V16" s="153" t="s">
        <v>9</v>
      </c>
      <c r="W16" s="17" t="s">
        <v>12</v>
      </c>
      <c r="X16" s="153" t="s">
        <v>10</v>
      </c>
      <c r="Y16" s="17" t="s">
        <v>13</v>
      </c>
      <c r="Z16" s="153" t="s">
        <v>11</v>
      </c>
      <c r="AA16" s="17" t="s">
        <v>14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74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IF(ISNUMBER(V17),IF(Volume=TRUE,IF(Unknown=FALSE,V17/V23,V17/V23/$M$12),IF(Unknown=FALSE,V17,V17/$M$12)),"")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6" t="s">
        <v>7</v>
      </c>
      <c r="V26" s="153" t="s">
        <v>9</v>
      </c>
      <c r="W26" s="17" t="s">
        <v>12</v>
      </c>
      <c r="X26" s="153" t="s">
        <v>10</v>
      </c>
      <c r="Y26" s="17" t="s">
        <v>13</v>
      </c>
      <c r="Z26" s="153" t="s">
        <v>11</v>
      </c>
      <c r="AA26" s="1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8.6800000000000002E-2</v>
      </c>
      <c r="V53" s="110">
        <f t="shared" ref="V53:AA53" si="11">$W$66*V49+$X$66</f>
        <v>8.6800000000000002E-2</v>
      </c>
      <c r="W53" s="110">
        <f t="shared" si="11"/>
        <v>8.6800000000000002E-2</v>
      </c>
      <c r="X53" s="110">
        <f t="shared" si="11"/>
        <v>8.6800000000000002E-2</v>
      </c>
      <c r="Y53" s="110">
        <f t="shared" si="11"/>
        <v>8.6800000000000002E-2</v>
      </c>
      <c r="Z53" s="110">
        <f t="shared" si="11"/>
        <v>8.6800000000000002E-2</v>
      </c>
      <c r="AA53" s="110">
        <f t="shared" si="11"/>
        <v>8.6800000000000002E-2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 t="shared" ref="U54:AA54" si="12">(($X67*U12+$W67)/($X67*$U12+$W67))</f>
        <v>1</v>
      </c>
      <c r="V54" s="111">
        <f t="shared" si="12"/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8.6800000000000002E-2</v>
      </c>
      <c r="V56" s="111">
        <f t="shared" ref="V56:AA56" si="13">V54*V53</f>
        <v>8.6800000000000002E-2</v>
      </c>
      <c r="W56" s="111">
        <f t="shared" si="13"/>
        <v>8.6800000000000002E-2</v>
      </c>
      <c r="X56" s="111">
        <f t="shared" si="13"/>
        <v>8.6800000000000002E-2</v>
      </c>
      <c r="Y56" s="111">
        <f t="shared" si="13"/>
        <v>8.6800000000000002E-2</v>
      </c>
      <c r="Z56" s="111">
        <f t="shared" si="13"/>
        <v>8.6800000000000002E-2</v>
      </c>
      <c r="AA56" s="111">
        <f t="shared" si="13"/>
        <v>8.6800000000000002E-2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-8.6800000000000002E-2</v>
      </c>
      <c r="V57" s="111">
        <f t="shared" ref="V57:AA57" si="14">V50-V56</f>
        <v>-8.6800000000000002E-2</v>
      </c>
      <c r="W57" s="111">
        <f t="shared" si="14"/>
        <v>-8.6800000000000002E-2</v>
      </c>
      <c r="X57" s="111">
        <f t="shared" si="14"/>
        <v>-8.6800000000000002E-2</v>
      </c>
      <c r="Y57" s="111">
        <f t="shared" si="14"/>
        <v>-8.6800000000000002E-2</v>
      </c>
      <c r="Z57" s="111">
        <f t="shared" si="14"/>
        <v>-8.6800000000000002E-2</v>
      </c>
      <c r="AA57" s="111">
        <f t="shared" si="14"/>
        <v>-8.6800000000000002E-2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6" t="s">
        <v>7</v>
      </c>
      <c r="V61" s="153" t="s">
        <v>9</v>
      </c>
      <c r="W61" s="17" t="s">
        <v>12</v>
      </c>
      <c r="X61" s="153" t="s">
        <v>10</v>
      </c>
      <c r="Y61" s="17" t="s">
        <v>13</v>
      </c>
      <c r="Z61" s="153" t="s">
        <v>11</v>
      </c>
      <c r="AA61" s="17" t="s">
        <v>14</v>
      </c>
      <c r="AB61" s="47"/>
      <c r="AS61" s="41"/>
      <c r="AX61" s="51"/>
    </row>
    <row r="62" spans="1:53" s="32" customFormat="1" ht="15.75" x14ac:dyDescent="0.25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IF(ISNUMBER(V58),IF(VolumeCorr=TRUE,IF(UnknownSampleCheck=FALSE,V58/V23,V58/V23/$M$12),IF(UnknownSampleCheck=FALSE,V58,V58/$M$12)),"")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8"/>
      <c r="Z65" s="178"/>
      <c r="AA65" s="178"/>
      <c r="AB65" s="178"/>
      <c r="AC65" s="6"/>
      <c r="AD65" s="6"/>
      <c r="AE65" s="6"/>
      <c r="AF65" s="6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70</v>
      </c>
      <c r="N66" s="213" t="s">
        <v>71</v>
      </c>
      <c r="O66" s="213"/>
      <c r="U66" s="175"/>
      <c r="V66" s="175"/>
      <c r="W66" s="207">
        <v>-1.66E-2</v>
      </c>
      <c r="X66" s="207">
        <v>8.6800000000000002E-2</v>
      </c>
      <c r="Y66" s="154" t="s">
        <v>39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61</v>
      </c>
      <c r="N67" s="206" t="s">
        <v>67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2520-D422-4504-A60B-3EFF6CB16CF9}">
  <dimension ref="A1:BH129"/>
  <sheetViews>
    <sheetView showGridLines="0" tabSelected="1" topLeftCell="K1" workbookViewId="0">
      <selection activeCell="M33" sqref="M33:Q33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28515625" style="2" customWidth="1"/>
    <col min="14" max="14" width="28.140625" style="2" customWidth="1"/>
    <col min="15" max="15" width="22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8" t="s">
        <v>9</v>
      </c>
      <c r="W3" s="159" t="s">
        <v>12</v>
      </c>
      <c r="X3" s="158" t="s">
        <v>10</v>
      </c>
      <c r="Y3" s="159" t="s">
        <v>13</v>
      </c>
      <c r="Z3" s="158" t="s">
        <v>11</v>
      </c>
      <c r="AA3" s="159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74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IF(ISNUMBER(V17),IF(Titrvol20=TRUE,IF(UnknownS20=FALSE,V17/V23,V17/V23/$M$12),IF(UnknownS20=FALSE,V17,V17/$M$12)),"")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>V58</f>
        <v>#DIV/0!</v>
      </c>
      <c r="W29" s="149" t="e">
        <f t="shared" ref="W29:AA29" si="7">W58</f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0.12479999999999999</v>
      </c>
      <c r="V53" s="110">
        <f t="shared" ref="V53:AA53" si="11">$W$66*V49+$X$66</f>
        <v>0.12479999999999999</v>
      </c>
      <c r="W53" s="110">
        <f t="shared" si="11"/>
        <v>0.12479999999999999</v>
      </c>
      <c r="X53" s="110">
        <f t="shared" si="11"/>
        <v>0.12479999999999999</v>
      </c>
      <c r="Y53" s="110">
        <f t="shared" si="11"/>
        <v>0.12479999999999999</v>
      </c>
      <c r="Z53" s="110">
        <f t="shared" si="11"/>
        <v>0.12479999999999999</v>
      </c>
      <c r="AA53" s="110">
        <f t="shared" si="11"/>
        <v>0.12479999999999999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 t="shared" ref="U54:AA54" si="12">(($X67*U12+$W67)/($X67*$U12+$W67))</f>
        <v>1</v>
      </c>
      <c r="V54" s="111">
        <f t="shared" si="12"/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0.12479999999999999</v>
      </c>
      <c r="V56" s="111">
        <f t="shared" ref="V56:AA56" si="13">V54*V53</f>
        <v>0.12479999999999999</v>
      </c>
      <c r="W56" s="111">
        <f t="shared" si="13"/>
        <v>0.12479999999999999</v>
      </c>
      <c r="X56" s="111">
        <f t="shared" si="13"/>
        <v>0.12479999999999999</v>
      </c>
      <c r="Y56" s="111">
        <f t="shared" si="13"/>
        <v>0.12479999999999999</v>
      </c>
      <c r="Z56" s="111">
        <f t="shared" si="13"/>
        <v>0.12479999999999999</v>
      </c>
      <c r="AA56" s="111">
        <f t="shared" si="13"/>
        <v>0.12479999999999999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-0.12479999999999999</v>
      </c>
      <c r="V57" s="111">
        <f t="shared" ref="V57:AA57" si="14">V50-V56</f>
        <v>-0.12479999999999999</v>
      </c>
      <c r="W57" s="111">
        <f t="shared" si="14"/>
        <v>-0.12479999999999999</v>
      </c>
      <c r="X57" s="111">
        <f t="shared" si="14"/>
        <v>-0.12479999999999999</v>
      </c>
      <c r="Y57" s="111">
        <f t="shared" si="14"/>
        <v>-0.12479999999999999</v>
      </c>
      <c r="Z57" s="111">
        <f t="shared" si="14"/>
        <v>-0.12479999999999999</v>
      </c>
      <c r="AA57" s="111">
        <f t="shared" si="14"/>
        <v>-0.12479999999999999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G61" s="6"/>
      <c r="AH61" s="6"/>
      <c r="AI61" s="6"/>
      <c r="AS61" s="41"/>
      <c r="AX61" s="51"/>
    </row>
    <row r="62" spans="1:53" s="32" customFormat="1" ht="15.75" x14ac:dyDescent="0.25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IF(ISNUMBER(V58),IF(Titrvol20=TRUE,IF(UnknownS20=FALSE,V58/V23,V58/V23/$M$12),IF(UnknownS20=FALSE,V58,V58/$M$12)),"")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72</v>
      </c>
      <c r="N66" s="213" t="s">
        <v>75</v>
      </c>
      <c r="O66" s="213"/>
      <c r="P66" s="160"/>
      <c r="Q66" s="160"/>
      <c r="R66" s="160"/>
      <c r="S66" s="160"/>
      <c r="T66" s="160"/>
      <c r="U66" s="179"/>
      <c r="V66" s="179"/>
      <c r="W66" s="210">
        <v>-3.4799999999999998E-2</v>
      </c>
      <c r="X66" s="210">
        <v>0.12479999999999999</v>
      </c>
      <c r="Y66" s="154" t="s">
        <v>34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61</v>
      </c>
      <c r="N67" s="206" t="s">
        <v>67</v>
      </c>
      <c r="O67" s="160"/>
      <c r="P67" s="160"/>
      <c r="Q67" s="160"/>
      <c r="R67" s="160"/>
      <c r="S67" s="160"/>
      <c r="T67" s="160"/>
      <c r="U67" s="179"/>
      <c r="V67" s="179"/>
      <c r="W67" s="180">
        <v>2.0000000000000001E-4</v>
      </c>
      <c r="X67" s="180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O2&amp;AmR MiR05-Kit#0915</vt:lpstr>
      <vt:lpstr>O2&amp;AmR MiR05-Kit#18.02872</vt:lpstr>
      <vt:lpstr>O2&amp;AmR MiR05-Kit#19.01689</vt:lpstr>
      <vt:lpstr>O2&amp;AmR MiR05-Kit#20J01923</vt:lpstr>
      <vt:lpstr>'O2&amp;AmR MiR05-Kit#0915'!Print_Area</vt:lpstr>
      <vt:lpstr>'O2&amp;AmR MiR05-Kit#18.02872'!Print_Area</vt:lpstr>
      <vt:lpstr>'O2&amp;AmR MiR05-Kit#19.01689'!Print_Area</vt:lpstr>
      <vt:lpstr>Titrvol20</vt:lpstr>
      <vt:lpstr>Unknown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Timea Komlodi</cp:lastModifiedBy>
  <cp:lastPrinted>2016-07-26T07:02:00Z</cp:lastPrinted>
  <dcterms:created xsi:type="dcterms:W3CDTF">2004-10-29T04:30:37Z</dcterms:created>
  <dcterms:modified xsi:type="dcterms:W3CDTF">2021-10-11T11:51:02Z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